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МАШИНИСТКА\Соц.вопросы\Изменения 10.03.2026\"/>
    </mc:Choice>
  </mc:AlternateContent>
  <xr:revisionPtr revIDLastSave="0" documentId="13_ncr:1_{83E90D7F-ADEB-49C1-9110-739589A51B8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местный бюджет" sheetId="4" r:id="rId1"/>
    <sheet name="бюджеты всех уровней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8" i="1" l="1"/>
  <c r="I25" i="1"/>
  <c r="J36" i="1"/>
  <c r="J22" i="1" l="1"/>
  <c r="I45" i="1"/>
  <c r="K45" i="1"/>
  <c r="K32" i="1"/>
  <c r="I32" i="1"/>
  <c r="I20" i="4"/>
  <c r="I24" i="4"/>
  <c r="M24" i="4" s="1"/>
  <c r="K39" i="1"/>
  <c r="I39" i="1"/>
  <c r="I42" i="1"/>
  <c r="K25" i="1"/>
  <c r="I29" i="1"/>
  <c r="I22" i="1" s="1"/>
  <c r="M34" i="4"/>
  <c r="M35" i="4"/>
  <c r="I16" i="4"/>
  <c r="I19" i="1"/>
  <c r="M111" i="1"/>
  <c r="M110" i="1"/>
  <c r="M109" i="1"/>
  <c r="M108" i="1"/>
  <c r="K18" i="4"/>
  <c r="J18" i="4"/>
  <c r="M36" i="4"/>
  <c r="M22" i="4"/>
  <c r="K20" i="1"/>
  <c r="J20" i="1"/>
  <c r="I17" i="1"/>
  <c r="J19" i="1"/>
  <c r="K33" i="1"/>
  <c r="I48" i="1"/>
  <c r="H27" i="1"/>
  <c r="I18" i="4" l="1"/>
  <c r="J18" i="1"/>
  <c r="J15" i="1" s="1"/>
  <c r="L36" i="1" l="1"/>
  <c r="K36" i="1"/>
  <c r="I20" i="1" l="1"/>
  <c r="H33" i="1"/>
  <c r="H46" i="1"/>
  <c r="G48" i="1"/>
  <c r="H48" i="1"/>
  <c r="K48" i="1"/>
  <c r="M35" i="1"/>
  <c r="L30" i="1"/>
  <c r="K30" i="1"/>
  <c r="M42" i="1"/>
  <c r="H45" i="1"/>
  <c r="H94" i="1"/>
  <c r="H23" i="4"/>
  <c r="H18" i="4"/>
  <c r="H40" i="1"/>
  <c r="H39" i="1"/>
  <c r="H32" i="1"/>
  <c r="H25" i="1"/>
  <c r="H17" i="1"/>
  <c r="M107" i="1"/>
  <c r="M106" i="1"/>
  <c r="M105" i="1"/>
  <c r="M104" i="1"/>
  <c r="M103" i="1"/>
  <c r="M100" i="1"/>
  <c r="M99" i="1"/>
  <c r="M98" i="1"/>
  <c r="M97" i="1"/>
  <c r="M96" i="1"/>
  <c r="M93" i="1"/>
  <c r="M92" i="1"/>
  <c r="M91" i="1"/>
  <c r="L101" i="1"/>
  <c r="L94" i="1" s="1"/>
  <c r="K101" i="1"/>
  <c r="J101" i="1"/>
  <c r="J94" i="1" s="1"/>
  <c r="H101" i="1"/>
  <c r="G101" i="1"/>
  <c r="G94" i="1" s="1"/>
  <c r="M20" i="4"/>
  <c r="J16" i="4"/>
  <c r="G16" i="4"/>
  <c r="H29" i="1"/>
  <c r="H20" i="1" s="1"/>
  <c r="H22" i="1" l="1"/>
  <c r="H43" i="1"/>
  <c r="H30" i="1"/>
  <c r="H36" i="1"/>
  <c r="M101" i="1"/>
  <c r="M94" i="1" s="1"/>
  <c r="H19" i="1"/>
  <c r="H18" i="1"/>
  <c r="L16" i="4"/>
  <c r="K16" i="4"/>
  <c r="M33" i="4"/>
  <c r="M32" i="4"/>
  <c r="L19" i="1"/>
  <c r="K19" i="1"/>
  <c r="L90" i="1"/>
  <c r="K90" i="1"/>
  <c r="J90" i="1"/>
  <c r="I90" i="1"/>
  <c r="I86" i="1"/>
  <c r="M86" i="1" s="1"/>
  <c r="M89" i="1"/>
  <c r="M88" i="1"/>
  <c r="M87" i="1"/>
  <c r="M25" i="4"/>
  <c r="H16" i="4"/>
  <c r="I36" i="1"/>
  <c r="J30" i="1"/>
  <c r="I30" i="1"/>
  <c r="G45" i="1"/>
  <c r="G40" i="1"/>
  <c r="G32" i="1"/>
  <c r="M90" i="1" l="1"/>
  <c r="H15" i="1"/>
  <c r="G27" i="1"/>
  <c r="M27" i="1" s="1"/>
  <c r="G33" i="1"/>
  <c r="G39" i="1"/>
  <c r="G29" i="1"/>
  <c r="G20" i="1" s="1"/>
  <c r="G46" i="1"/>
  <c r="G25" i="1"/>
  <c r="G22" i="1" s="1"/>
  <c r="M31" i="4"/>
  <c r="G82" i="1"/>
  <c r="M85" i="1"/>
  <c r="M84" i="1"/>
  <c r="M83" i="1"/>
  <c r="M82" i="1"/>
  <c r="M80" i="1"/>
  <c r="M79" i="1"/>
  <c r="M81" i="1"/>
  <c r="G78" i="1"/>
  <c r="M78" i="1" s="1"/>
  <c r="M17" i="4"/>
  <c r="M30" i="4"/>
  <c r="M29" i="4"/>
  <c r="M27" i="4"/>
  <c r="M23" i="4"/>
  <c r="M21" i="4"/>
  <c r="M19" i="4"/>
  <c r="L17" i="4"/>
  <c r="K17" i="4"/>
  <c r="J17" i="4"/>
  <c r="I17" i="4"/>
  <c r="H17" i="4"/>
  <c r="M52" i="1"/>
  <c r="L43" i="1"/>
  <c r="K43" i="1"/>
  <c r="J43" i="1"/>
  <c r="L22" i="1"/>
  <c r="K22" i="1"/>
  <c r="L20" i="1"/>
  <c r="L18" i="1"/>
  <c r="K18" i="1"/>
  <c r="L17" i="1"/>
  <c r="K17" i="1"/>
  <c r="G17" i="1"/>
  <c r="M76" i="1"/>
  <c r="M77" i="1"/>
  <c r="M74" i="1"/>
  <c r="M61" i="1"/>
  <c r="M60" i="1"/>
  <c r="M59" i="1"/>
  <c r="M55" i="1"/>
  <c r="M54" i="1"/>
  <c r="M41" i="1"/>
  <c r="M34" i="1"/>
  <c r="M28" i="1"/>
  <c r="M21" i="1"/>
  <c r="G18" i="4"/>
  <c r="M16" i="4" l="1"/>
  <c r="K15" i="1"/>
  <c r="M57" i="1"/>
  <c r="M39" i="1"/>
  <c r="G36" i="1"/>
  <c r="M17" i="1"/>
  <c r="M18" i="4"/>
  <c r="M40" i="1"/>
  <c r="I18" i="1"/>
  <c r="I15" i="1" s="1"/>
  <c r="G19" i="1"/>
  <c r="G18" i="1"/>
  <c r="L15" i="1"/>
  <c r="M65" i="1"/>
  <c r="M56" i="1"/>
  <c r="M20" i="1"/>
  <c r="M29" i="1"/>
  <c r="M25" i="1"/>
  <c r="M46" i="1"/>
  <c r="M45" i="1"/>
  <c r="M33" i="1"/>
  <c r="M32" i="1"/>
  <c r="M19" i="1" l="1"/>
  <c r="M30" i="1"/>
  <c r="M36" i="1"/>
  <c r="M18" i="1"/>
  <c r="G15" i="1"/>
  <c r="M22" i="1"/>
  <c r="M15" i="1" l="1"/>
  <c r="G17" i="4"/>
  <c r="M28" i="4"/>
  <c r="M26" i="4"/>
  <c r="H58" i="1" l="1"/>
  <c r="H57" i="1"/>
  <c r="G57" i="1"/>
  <c r="I43" i="1"/>
  <c r="G43" i="1"/>
  <c r="G30" i="1"/>
  <c r="M43" i="1" l="1"/>
  <c r="M73" i="1"/>
  <c r="M72" i="1"/>
  <c r="M71" i="1"/>
  <c r="M70" i="1"/>
  <c r="M69" i="1"/>
  <c r="M68" i="1"/>
  <c r="M67" i="1"/>
  <c r="M66" i="1"/>
  <c r="M64" i="1"/>
  <c r="M62" i="1"/>
  <c r="M58" i="1" s="1"/>
  <c r="M63" i="1"/>
  <c r="M26" i="1" l="1"/>
</calcChain>
</file>

<file path=xl/sharedStrings.xml><?xml version="1.0" encoding="utf-8"?>
<sst xmlns="http://schemas.openxmlformats.org/spreadsheetml/2006/main" count="192" uniqueCount="61">
  <si>
    <t>Статус</t>
  </si>
  <si>
    <t>Наименование муниципальной программы,  отдельного мероприятия</t>
  </si>
  <si>
    <t xml:space="preserve">Ответственный исполнитель, соисполнители </t>
  </si>
  <si>
    <t>2023 год</t>
  </si>
  <si>
    <t>2024 год</t>
  </si>
  <si>
    <t>2025 год</t>
  </si>
  <si>
    <t>2026 год</t>
  </si>
  <si>
    <t>итого</t>
  </si>
  <si>
    <t>Муниципальная  программа</t>
  </si>
  <si>
    <t>«Развитие культуры и туризма »</t>
  </si>
  <si>
    <t>отдел социального развития администрации Кильмезского района Кировской области</t>
  </si>
  <si>
    <t>ВСЕГО</t>
  </si>
  <si>
    <t>Федеральный бюджет</t>
  </si>
  <si>
    <t>Областной бюджет</t>
  </si>
  <si>
    <t>Местный бюджет</t>
  </si>
  <si>
    <t>Внебюджетные источники</t>
  </si>
  <si>
    <t>Отдельное мероприятие</t>
  </si>
  <si>
    <t>«Организация библиотечного обслуживания населения»</t>
  </si>
  <si>
    <t>МКУК «Кильмезская межмуниципальная библиотечная система»</t>
  </si>
  <si>
    <t>«Дополнительное образование детей в сфере культуры и искусства»</t>
  </si>
  <si>
    <t xml:space="preserve">МБУ «Районный 
центр культуры и досуга»
</t>
  </si>
  <si>
    <t xml:space="preserve">«Сохранение, 
развитие нематериального культурного наследия, организация и поддержка 
народного творчества»
</t>
  </si>
  <si>
    <t xml:space="preserve">Отдельно
е мероприятие
</t>
  </si>
  <si>
    <t>Администрация Кильмезского района</t>
  </si>
  <si>
    <t xml:space="preserve">Модернизация библиотек в части комплектования книжных фондов библиотек муниципальных образований и государственных общедоступных библиотек субъектов Российской Федерации. </t>
  </si>
  <si>
    <t>Субсидия местным бюджетам из областного бюджета на техническое оснащение муниципальных музеев</t>
  </si>
  <si>
    <t>Государственная поддержка лучших сельских учреждений культуры, находящихся на территории сельских поселений Кировской области</t>
  </si>
  <si>
    <t>Капитальный ремонт муниципального учреждения дополнительного образования «Детская школа искусств» пгт Кильмезь Кильмезского района Кировской области</t>
  </si>
  <si>
    <t>«Расходы на реализацию Муниципальной программы за счет средств районного бюджета"</t>
  </si>
  <si>
    <t>2027 год</t>
  </si>
  <si>
    <t>2028 год</t>
  </si>
  <si>
    <t>Источники финансирования</t>
  </si>
  <si>
    <t xml:space="preserve"> Оценка расходов (тыс. рублей)</t>
  </si>
  <si>
    <t xml:space="preserve">Приложение № 3 к Муниципальной программе «Развитие культуры и туризма на 2023 – 2028 годы» </t>
  </si>
  <si>
    <t>«Расходы на реализацию Муниципальной программы за счет всех источников финансирования"</t>
  </si>
  <si>
    <t>Приложение № 2  к Муниципальной программе «Развитие культуры и туризма на 2023 – 2028 годы»</t>
  </si>
  <si>
    <t>Ремонт крыши Каменно-Переборской  СБФ</t>
  </si>
  <si>
    <t>Ремонт крыши Осиновской  СБФ</t>
  </si>
  <si>
    <t>Создание модельной муниципальной библиотеки на базе Кильмезской Детской библиотеки МКУК "Кильмезская МБС" в целях реализации национального проекта "Культура"</t>
  </si>
  <si>
    <t>Ежегодное обновление фондов  модельной муниципальной библиотеки, созданной на базе Кильмезской Детской библиотеки МКУК "Кильмезская МБС" в целях реализации национального проекта "Культура"</t>
  </si>
  <si>
    <t xml:space="preserve">"Частично капитальный ремонт СДК Большой Порек"
</t>
  </si>
  <si>
    <t>Частично капитальный ремонт СДК Большой Порек</t>
  </si>
  <si>
    <t xml:space="preserve">Ремонт внутреннего пожарного водопровода
</t>
  </si>
  <si>
    <t>Ремонт внутреннего пожарного водопровода</t>
  </si>
  <si>
    <t>Отдельное
 мероприятие</t>
  </si>
  <si>
    <t>Независимая оценка качества оказания услуг Адм. Учреждениями культуры</t>
  </si>
  <si>
    <t>Администрация Кильмезского райо на (МБУК  КРКМ)</t>
  </si>
  <si>
    <t>МБУ ДО Детская школа искусств</t>
  </si>
  <si>
    <t>МБУК «Кильмезская централизованная библиотечная система»</t>
  </si>
  <si>
    <t>МБУК «Кильмезский районный краеведческий музей»</t>
  </si>
  <si>
    <t>Деятельность МБУК «Кильмезский районный краеведческий музей»</t>
  </si>
  <si>
    <t>Администрация Кильмезского района (МБУК  КРКМ)</t>
  </si>
  <si>
    <t>УТВЕРЖДЕН</t>
  </si>
  <si>
    <t>Внебджетные источники</t>
  </si>
  <si>
    <t>внебюджетные источники</t>
  </si>
  <si>
    <t>Приложение № 2</t>
  </si>
  <si>
    <t>Кильмезского района</t>
  </si>
  <si>
    <t>от 12.03.2026 № 78</t>
  </si>
  <si>
    <t>постановлением администрации</t>
  </si>
  <si>
    <t xml:space="preserve"> </t>
  </si>
  <si>
    <t>Приложение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</si>
</sst>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5"/>
    </xf>
    <xf numFmtId="0" fontId="1" fillId="0" borderId="1" xfId="0" applyFont="1" applyBorder="1" applyAlignment="1">
      <alignment horizontal="left" vertical="center" wrapText="1" indent="15"/>
    </xf>
    <xf numFmtId="0" fontId="2" fillId="0" borderId="1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2" fontId="0" fillId="0" borderId="0" xfId="0" applyNumberFormat="1"/>
    <xf numFmtId="2" fontId="1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 indent="15"/>
    </xf>
    <xf numFmtId="0" fontId="2" fillId="0" borderId="7" xfId="0" applyFont="1" applyBorder="1" applyAlignment="1">
      <alignment vertical="center" wrapText="1"/>
    </xf>
    <xf numFmtId="0" fontId="5" fillId="0" borderId="0" xfId="0" applyFont="1"/>
    <xf numFmtId="0" fontId="1" fillId="0" borderId="1" xfId="0" applyFont="1" applyBorder="1"/>
    <xf numFmtId="0" fontId="5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 indent="15"/>
    </xf>
    <xf numFmtId="0" fontId="1" fillId="0" borderId="2" xfId="0" applyFont="1" applyBorder="1" applyAlignment="1">
      <alignment horizontal="left" vertical="center" wrapText="1" indent="15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left" vertical="center" wrapText="1" indent="15"/>
    </xf>
    <xf numFmtId="2" fontId="0" fillId="0" borderId="1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0" fillId="0" borderId="0" xfId="0" applyFont="1"/>
    <xf numFmtId="2" fontId="0" fillId="0" borderId="0" xfId="0" applyNumberFormat="1" applyFont="1"/>
    <xf numFmtId="2" fontId="2" fillId="0" borderId="2" xfId="0" applyNumberFormat="1" applyFont="1" applyBorder="1" applyAlignment="1">
      <alignment vertical="center" wrapText="1"/>
    </xf>
    <xf numFmtId="0" fontId="2" fillId="0" borderId="1" xfId="0" applyFont="1" applyBorder="1"/>
    <xf numFmtId="0" fontId="7" fillId="0" borderId="1" xfId="0" applyFont="1" applyBorder="1"/>
    <xf numFmtId="0" fontId="6" fillId="0" borderId="0" xfId="0" applyFont="1"/>
    <xf numFmtId="2" fontId="1" fillId="0" borderId="2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8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4">
    <pageSetUpPr fitToPage="1"/>
  </sheetPr>
  <dimension ref="A1:P36"/>
  <sheetViews>
    <sheetView tabSelected="1" topLeftCell="B19" zoomScale="120" zoomScaleNormal="120" workbookViewId="0">
      <selection activeCell="B1" sqref="B1:M36"/>
    </sheetView>
  </sheetViews>
  <sheetFormatPr defaultRowHeight="15" x14ac:dyDescent="0.25"/>
  <cols>
    <col min="1" max="1" width="5" hidden="1" customWidth="1"/>
    <col min="2" max="2" width="5" customWidth="1"/>
    <col min="4" max="4" width="19.85546875" customWidth="1"/>
    <col min="5" max="5" width="8.85546875" customWidth="1"/>
    <col min="6" max="6" width="8.42578125" customWidth="1"/>
    <col min="7" max="7" width="10.140625" customWidth="1"/>
    <col min="8" max="9" width="9.7109375" bestFit="1" customWidth="1"/>
    <col min="10" max="12" width="8" customWidth="1"/>
    <col min="13" max="13" width="9.7109375" customWidth="1"/>
    <col min="14" max="14" width="11.140625" customWidth="1"/>
    <col min="16" max="16" width="14.42578125" customWidth="1"/>
  </cols>
  <sheetData>
    <row r="1" spans="3:16" x14ac:dyDescent="0.25">
      <c r="J1" s="144" t="s">
        <v>60</v>
      </c>
      <c r="K1" s="144"/>
      <c r="L1" s="144"/>
      <c r="M1" s="144"/>
    </row>
    <row r="2" spans="3:16" x14ac:dyDescent="0.25">
      <c r="G2" s="76" t="s">
        <v>59</v>
      </c>
      <c r="H2" s="76"/>
      <c r="I2" s="76"/>
      <c r="J2" s="142" t="s">
        <v>52</v>
      </c>
      <c r="K2" s="142"/>
      <c r="L2" s="142"/>
      <c r="M2" s="142"/>
    </row>
    <row r="3" spans="3:16" x14ac:dyDescent="0.25">
      <c r="G3" s="77"/>
      <c r="H3" s="77"/>
      <c r="I3" s="77"/>
      <c r="J3" s="144" t="s">
        <v>58</v>
      </c>
      <c r="K3" s="147"/>
      <c r="L3" s="147"/>
      <c r="M3" s="147"/>
    </row>
    <row r="4" spans="3:16" ht="15" hidden="1" customHeight="1" x14ac:dyDescent="0.25">
      <c r="J4" s="143"/>
      <c r="K4" s="143"/>
      <c r="L4" s="143"/>
      <c r="M4" s="143"/>
    </row>
    <row r="5" spans="3:16" ht="15" customHeight="1" x14ac:dyDescent="0.25">
      <c r="J5" s="144" t="s">
        <v>56</v>
      </c>
      <c r="K5" s="144"/>
      <c r="L5" s="144"/>
      <c r="M5" s="144"/>
    </row>
    <row r="6" spans="3:16" ht="15" customHeight="1" x14ac:dyDescent="0.25">
      <c r="J6" s="144" t="s">
        <v>57</v>
      </c>
      <c r="K6" s="144"/>
      <c r="L6" s="144"/>
      <c r="M6" s="144"/>
    </row>
    <row r="8" spans="3:16" x14ac:dyDescent="0.25">
      <c r="D8" s="95" t="s">
        <v>35</v>
      </c>
      <c r="E8" s="95"/>
      <c r="F8" s="95"/>
      <c r="G8" s="95"/>
      <c r="H8" s="95"/>
      <c r="I8" s="95"/>
      <c r="J8" s="95"/>
      <c r="K8" s="95"/>
      <c r="L8" s="95"/>
    </row>
    <row r="9" spans="3:16" x14ac:dyDescent="0.25">
      <c r="D9" s="99" t="s">
        <v>28</v>
      </c>
      <c r="E9" s="99"/>
      <c r="F9" s="99"/>
      <c r="G9" s="99"/>
      <c r="H9" s="99"/>
      <c r="I9" s="99"/>
      <c r="J9" s="99"/>
      <c r="K9" s="99"/>
      <c r="L9" s="99"/>
    </row>
    <row r="11" spans="3:16" hidden="1" x14ac:dyDescent="0.25"/>
    <row r="12" spans="3:16" ht="25.5" customHeight="1" x14ac:dyDescent="0.25">
      <c r="C12" s="79" t="s">
        <v>0</v>
      </c>
      <c r="D12" s="79" t="s">
        <v>1</v>
      </c>
      <c r="E12" s="92" t="s">
        <v>2</v>
      </c>
      <c r="F12" s="93"/>
      <c r="G12" s="97"/>
      <c r="H12" s="97"/>
      <c r="I12" s="97"/>
      <c r="J12" s="97"/>
      <c r="K12" s="97"/>
      <c r="L12" s="97"/>
      <c r="M12" s="97"/>
      <c r="N12" s="46"/>
      <c r="O12" s="46"/>
    </row>
    <row r="13" spans="3:16" x14ac:dyDescent="0.25">
      <c r="C13" s="79"/>
      <c r="D13" s="79"/>
      <c r="E13" s="80"/>
      <c r="F13" s="81"/>
      <c r="G13" s="79" t="s">
        <v>3</v>
      </c>
      <c r="H13" s="79" t="s">
        <v>4</v>
      </c>
      <c r="I13" s="96" t="s">
        <v>5</v>
      </c>
      <c r="J13" s="79" t="s">
        <v>6</v>
      </c>
      <c r="K13" s="83" t="s">
        <v>29</v>
      </c>
      <c r="L13" s="83" t="s">
        <v>30</v>
      </c>
      <c r="M13" s="79" t="s">
        <v>7</v>
      </c>
      <c r="N13" s="46"/>
      <c r="O13" s="46"/>
    </row>
    <row r="14" spans="3:16" x14ac:dyDescent="0.25">
      <c r="C14" s="79"/>
      <c r="D14" s="79"/>
      <c r="E14" s="80"/>
      <c r="F14" s="81"/>
      <c r="G14" s="79"/>
      <c r="H14" s="79"/>
      <c r="I14" s="96"/>
      <c r="J14" s="79"/>
      <c r="K14" s="84"/>
      <c r="L14" s="84"/>
      <c r="M14" s="79"/>
      <c r="N14" s="46"/>
      <c r="O14" s="46"/>
    </row>
    <row r="15" spans="3:16" ht="22.5" customHeight="1" x14ac:dyDescent="0.25">
      <c r="C15" s="79"/>
      <c r="D15" s="79"/>
      <c r="E15" s="100"/>
      <c r="F15" s="101"/>
      <c r="G15" s="79"/>
      <c r="H15" s="79"/>
      <c r="I15" s="96"/>
      <c r="J15" s="79"/>
      <c r="K15" s="98"/>
      <c r="L15" s="98"/>
      <c r="M15" s="79"/>
      <c r="N15" s="46"/>
      <c r="O15" s="46"/>
    </row>
    <row r="16" spans="3:16" ht="9.75" customHeight="1" x14ac:dyDescent="0.25">
      <c r="C16" s="83" t="s">
        <v>8</v>
      </c>
      <c r="D16" s="79" t="s">
        <v>9</v>
      </c>
      <c r="E16" s="92" t="s">
        <v>10</v>
      </c>
      <c r="F16" s="93"/>
      <c r="G16" s="90">
        <f>G19+G21+G23+G25+G27+G29+G30+G31</f>
        <v>33705.25</v>
      </c>
      <c r="H16" s="90">
        <f>H19+H21+H23+H25+H27+H29+H30+H34+H35</f>
        <v>38871.619999999995</v>
      </c>
      <c r="I16" s="90">
        <f>I19+I21+I23+I25+I27+I29+I30+I32+I36</f>
        <v>38577.5</v>
      </c>
      <c r="J16" s="88">
        <f>J19+J21+J23+J25+J27+J29+J30+J33</f>
        <v>40586.999999999993</v>
      </c>
      <c r="K16" s="90">
        <f>K19+K21+K23+K25+K27+K29+K30+K33</f>
        <v>35697.800000000003</v>
      </c>
      <c r="L16" s="90">
        <f>L19+L21+L23+L25+L27+L29+L30+L33</f>
        <v>0</v>
      </c>
      <c r="M16" s="88">
        <f>M19+M21+M23+M25+M27+M29+M30+M31+M20+M32+M33+M34+M36+M35</f>
        <v>200263.06</v>
      </c>
      <c r="N16" s="46"/>
      <c r="O16" s="46"/>
      <c r="P16" s="11"/>
    </row>
    <row r="17" spans="1:15" ht="25.5" customHeight="1" x14ac:dyDescent="0.25">
      <c r="C17" s="84"/>
      <c r="D17" s="79"/>
      <c r="E17" s="80"/>
      <c r="F17" s="81"/>
      <c r="G17" s="91" t="e">
        <f>#REF!+#REF!+#REF!+#REF!+#REF!+#REF!+#REF!+#REF!+#REF!+#REF!+#REF!+#REF!+#REF!+#REF!+#REF!+#REF!+#REF!+#REF!+#REF!</f>
        <v>#REF!</v>
      </c>
      <c r="H17" s="91" t="e">
        <f>#REF!+#REF!+#REF!+#REF!+#REF!+#REF!+#REF!+#REF!+#REF!+#REF!+#REF!+#REF!+#REF!+#REF!+#REF!+#REF!+#REF!+#REF!+#REF!</f>
        <v>#REF!</v>
      </c>
      <c r="I17" s="91" t="e">
        <f>#REF!+#REF!+#REF!+#REF!+#REF!+#REF!+#REF!+#REF!+#REF!+#REF!+#REF!+#REF!+#REF!+#REF!+#REF!+#REF!+#REF!+#REF!+#REF!</f>
        <v>#REF!</v>
      </c>
      <c r="J17" s="89" t="e">
        <f>#REF!+#REF!+#REF!+#REF!+#REF!+#REF!+#REF!+#REF!+#REF!+#REF!+#REF!+#REF!+#REF!+#REF!+#REF!+#REF!+#REF!+#REF!+#REF!</f>
        <v>#REF!</v>
      </c>
      <c r="K17" s="91" t="e">
        <f>#REF!+#REF!+#REF!+#REF!+#REF!+#REF!+#REF!+#REF!+#REF!+#REF!+#REF!+#REF!+#REF!+#REF!+#REF!+#REF!+#REF!+#REF!+#REF!</f>
        <v>#REF!</v>
      </c>
      <c r="L17" s="91" t="e">
        <f>#REF!+#REF!+#REF!+#REF!+#REF!+#REF!+#REF!+#REF!+#REF!+#REF!+#REF!+#REF!+#REF!+#REF!+#REF!+#REF!+#REF!+#REF!+#REF!</f>
        <v>#REF!</v>
      </c>
      <c r="M17" s="89" t="e">
        <f>#REF!+#REF!+#REF!+#REF!+#REF!+#REF!+#REF!+#REF!+#REF!+#REF!+#REF!+#REF!+#REF!+#REF!+#REF!+#REF!+#REF!+#REF!+#REF!</f>
        <v>#REF!</v>
      </c>
      <c r="N17" s="47"/>
      <c r="O17" s="46"/>
    </row>
    <row r="18" spans="1:15" ht="18.75" customHeight="1" x14ac:dyDescent="0.25">
      <c r="C18" s="85" t="s">
        <v>15</v>
      </c>
      <c r="D18" s="86"/>
      <c r="E18" s="86"/>
      <c r="F18" s="87"/>
      <c r="G18" s="59">
        <f>G20</f>
        <v>3661.72</v>
      </c>
      <c r="H18" s="59">
        <f>H20</f>
        <v>3074.97</v>
      </c>
      <c r="I18" s="12">
        <f>I20+I22+I24</f>
        <v>2573.5999999999995</v>
      </c>
      <c r="J18" s="58">
        <f>J20+J22+J24</f>
        <v>1886.65</v>
      </c>
      <c r="K18" s="58">
        <f>K20+K22+K24</f>
        <v>1892.4</v>
      </c>
      <c r="L18" s="58"/>
      <c r="M18" s="58">
        <f t="shared" ref="M18:M25" si="0">G18+H18+I18+J18+K18+L18</f>
        <v>13089.339999999998</v>
      </c>
      <c r="N18" s="46"/>
      <c r="O18" s="46"/>
    </row>
    <row r="19" spans="1:15" ht="67.5" customHeight="1" x14ac:dyDescent="0.25">
      <c r="C19" s="55" t="s">
        <v>22</v>
      </c>
      <c r="D19" s="55" t="s">
        <v>21</v>
      </c>
      <c r="E19" s="92" t="s">
        <v>20</v>
      </c>
      <c r="F19" s="93"/>
      <c r="G19" s="58">
        <v>17117.55</v>
      </c>
      <c r="H19" s="59">
        <v>18516.54</v>
      </c>
      <c r="I19" s="12">
        <v>18255.2</v>
      </c>
      <c r="J19" s="58">
        <v>18792.8</v>
      </c>
      <c r="K19" s="58">
        <v>17731</v>
      </c>
      <c r="L19" s="58"/>
      <c r="M19" s="58">
        <f t="shared" si="0"/>
        <v>90413.09</v>
      </c>
      <c r="N19" s="46"/>
      <c r="O19" s="46"/>
    </row>
    <row r="20" spans="1:15" x14ac:dyDescent="0.25">
      <c r="C20" s="85" t="s">
        <v>15</v>
      </c>
      <c r="D20" s="86"/>
      <c r="E20" s="86"/>
      <c r="F20" s="87"/>
      <c r="G20" s="61">
        <v>3661.72</v>
      </c>
      <c r="H20" s="61">
        <v>3074.97</v>
      </c>
      <c r="I20" s="62">
        <f>1800+687.2</f>
        <v>2487.1999999999998</v>
      </c>
      <c r="J20" s="64">
        <v>1800</v>
      </c>
      <c r="K20" s="64">
        <v>1800</v>
      </c>
      <c r="L20" s="64"/>
      <c r="M20" s="64">
        <f>G20+H20+I20+J20+K20+L20</f>
        <v>12823.89</v>
      </c>
      <c r="N20" s="46"/>
      <c r="O20" s="46"/>
    </row>
    <row r="21" spans="1:15" ht="50.25" customHeight="1" x14ac:dyDescent="0.25">
      <c r="C21" s="55" t="s">
        <v>16</v>
      </c>
      <c r="D21" s="57" t="s">
        <v>17</v>
      </c>
      <c r="E21" s="92" t="s">
        <v>48</v>
      </c>
      <c r="F21" s="93"/>
      <c r="G21" s="61">
        <v>9833.7999999999993</v>
      </c>
      <c r="H21" s="64">
        <v>12406.3</v>
      </c>
      <c r="I21" s="62">
        <v>11380.1</v>
      </c>
      <c r="J21" s="64">
        <v>11191.5</v>
      </c>
      <c r="K21" s="64">
        <v>10241.1</v>
      </c>
      <c r="L21" s="64"/>
      <c r="M21" s="64">
        <f t="shared" si="0"/>
        <v>55052.799999999996</v>
      </c>
      <c r="N21" s="46"/>
      <c r="O21" s="46"/>
    </row>
    <row r="22" spans="1:15" ht="23.25" customHeight="1" x14ac:dyDescent="0.25">
      <c r="C22" s="85" t="s">
        <v>15</v>
      </c>
      <c r="D22" s="86"/>
      <c r="E22" s="86"/>
      <c r="F22" s="87"/>
      <c r="G22" s="61"/>
      <c r="H22" s="64"/>
      <c r="I22" s="62">
        <v>31.7</v>
      </c>
      <c r="J22" s="64">
        <v>32</v>
      </c>
      <c r="K22" s="64">
        <v>34.700000000000003</v>
      </c>
      <c r="L22" s="64"/>
      <c r="M22" s="64">
        <f>G22+H22+I22+J22+K22+L22</f>
        <v>98.4</v>
      </c>
      <c r="N22" s="46"/>
      <c r="O22" s="46"/>
    </row>
    <row r="23" spans="1:15" ht="49.5" customHeight="1" x14ac:dyDescent="0.25">
      <c r="C23" s="56" t="s">
        <v>16</v>
      </c>
      <c r="D23" s="55" t="s">
        <v>50</v>
      </c>
      <c r="E23" s="92" t="s">
        <v>49</v>
      </c>
      <c r="F23" s="93"/>
      <c r="G23" s="61">
        <v>2118.6</v>
      </c>
      <c r="H23" s="61">
        <f>2580.4+215-450.3-197.1</f>
        <v>2148</v>
      </c>
      <c r="I23" s="62">
        <v>2583.1999999999998</v>
      </c>
      <c r="J23" s="61">
        <v>3538.9</v>
      </c>
      <c r="K23" s="61">
        <v>2027</v>
      </c>
      <c r="L23" s="61"/>
      <c r="M23" s="61">
        <f t="shared" si="0"/>
        <v>12415.7</v>
      </c>
      <c r="N23" s="46"/>
      <c r="O23" s="46"/>
    </row>
    <row r="24" spans="1:15" ht="27" customHeight="1" x14ac:dyDescent="0.25">
      <c r="C24" s="85" t="s">
        <v>15</v>
      </c>
      <c r="D24" s="86"/>
      <c r="E24" s="86"/>
      <c r="F24" s="87"/>
      <c r="G24" s="61"/>
      <c r="H24" s="61">
        <v>4.4000000000000004</v>
      </c>
      <c r="I24" s="62">
        <f>52.9+1.8</f>
        <v>54.699999999999996</v>
      </c>
      <c r="J24" s="61">
        <v>54.65</v>
      </c>
      <c r="K24" s="61">
        <v>57.7</v>
      </c>
      <c r="L24" s="61"/>
      <c r="M24" s="61">
        <f>G24+H24+I24+J24+K24+L24</f>
        <v>171.45</v>
      </c>
      <c r="N24" s="46"/>
      <c r="O24" s="46"/>
    </row>
    <row r="25" spans="1:15" ht="62.25" customHeight="1" x14ac:dyDescent="0.25">
      <c r="C25" s="57" t="s">
        <v>16</v>
      </c>
      <c r="D25" s="57" t="s">
        <v>19</v>
      </c>
      <c r="E25" s="92" t="s">
        <v>47</v>
      </c>
      <c r="F25" s="93"/>
      <c r="G25" s="61">
        <v>4573.3999999999996</v>
      </c>
      <c r="H25" s="61">
        <v>4677.9799999999996</v>
      </c>
      <c r="I25" s="62">
        <v>6333.3</v>
      </c>
      <c r="J25" s="64">
        <v>7063.1</v>
      </c>
      <c r="K25" s="64">
        <v>5697.9</v>
      </c>
      <c r="L25" s="64"/>
      <c r="M25" s="64">
        <f t="shared" si="0"/>
        <v>28345.68</v>
      </c>
      <c r="N25" s="46"/>
      <c r="O25" s="46"/>
    </row>
    <row r="26" spans="1:15" ht="15" hidden="1" customHeight="1" x14ac:dyDescent="0.25">
      <c r="C26" s="2"/>
      <c r="D26" s="3"/>
      <c r="E26" s="2"/>
      <c r="F26" s="2"/>
      <c r="G26" s="63"/>
      <c r="H26" s="63"/>
      <c r="I26" s="65"/>
      <c r="J26" s="65"/>
      <c r="K26" s="65"/>
      <c r="L26" s="65"/>
      <c r="M26" s="65" t="e">
        <f>#REF!+#REF!+#REF!+#REF!+G26+H26+I26+J26</f>
        <v>#REF!</v>
      </c>
      <c r="N26" s="46"/>
      <c r="O26" s="46"/>
    </row>
    <row r="27" spans="1:15" ht="129" customHeight="1" x14ac:dyDescent="0.25">
      <c r="C27" s="60" t="s">
        <v>16</v>
      </c>
      <c r="D27" s="60" t="s">
        <v>24</v>
      </c>
      <c r="E27" s="92" t="s">
        <v>23</v>
      </c>
      <c r="F27" s="94"/>
      <c r="G27" s="63">
        <v>0.9</v>
      </c>
      <c r="H27" s="63">
        <v>0.8</v>
      </c>
      <c r="I27" s="10">
        <v>0.7</v>
      </c>
      <c r="J27" s="10">
        <v>0.7</v>
      </c>
      <c r="K27" s="10">
        <v>0.8</v>
      </c>
      <c r="L27" s="10"/>
      <c r="M27" s="10">
        <f>G27+H27+I27+J27+K27+L27</f>
        <v>3.9000000000000004</v>
      </c>
      <c r="N27" s="46"/>
      <c r="O27" s="46"/>
    </row>
    <row r="28" spans="1:15" ht="53.25" hidden="1" customHeight="1" x14ac:dyDescent="0.25">
      <c r="A28" s="8"/>
      <c r="B28" s="8"/>
      <c r="C28" s="56"/>
      <c r="D28" s="66"/>
      <c r="E28" s="80"/>
      <c r="F28" s="81"/>
      <c r="G28" s="69"/>
      <c r="H28" s="69"/>
      <c r="I28" s="69"/>
      <c r="J28" s="69"/>
      <c r="K28" s="69"/>
      <c r="L28" s="69"/>
      <c r="M28" s="5" t="e">
        <f>#REF!+G28+H28+I28+J28</f>
        <v>#REF!</v>
      </c>
      <c r="N28" s="46"/>
      <c r="O28" s="46"/>
    </row>
    <row r="29" spans="1:15" ht="84" customHeight="1" x14ac:dyDescent="0.25">
      <c r="C29" s="55" t="s">
        <v>16</v>
      </c>
      <c r="D29" s="55" t="s">
        <v>25</v>
      </c>
      <c r="E29" s="79" t="s">
        <v>51</v>
      </c>
      <c r="F29" s="79"/>
      <c r="G29" s="63">
        <v>11</v>
      </c>
      <c r="H29" s="36"/>
      <c r="I29" s="65"/>
      <c r="J29" s="65"/>
      <c r="K29" s="65"/>
      <c r="L29" s="65"/>
      <c r="M29" s="65">
        <f t="shared" ref="M29:M35" si="1">G29+H29+I29+J29+K29+L29</f>
        <v>11</v>
      </c>
      <c r="N29" s="46"/>
      <c r="O29" s="46"/>
    </row>
    <row r="30" spans="1:15" ht="116.25" customHeight="1" x14ac:dyDescent="0.25">
      <c r="C30" s="57" t="s">
        <v>16</v>
      </c>
      <c r="D30" s="57" t="s">
        <v>27</v>
      </c>
      <c r="E30" s="79" t="s">
        <v>23</v>
      </c>
      <c r="F30" s="79"/>
      <c r="G30" s="67"/>
      <c r="H30" s="68"/>
      <c r="I30" s="68"/>
      <c r="J30" s="68"/>
      <c r="K30" s="68"/>
      <c r="L30" s="68"/>
      <c r="M30" s="68">
        <f t="shared" si="1"/>
        <v>0</v>
      </c>
      <c r="N30" s="46"/>
      <c r="O30" s="46"/>
    </row>
    <row r="31" spans="1:15" ht="41.25" customHeight="1" x14ac:dyDescent="0.25">
      <c r="C31" s="18" t="s">
        <v>16</v>
      </c>
      <c r="D31" s="18" t="s">
        <v>36</v>
      </c>
      <c r="E31" s="82" t="s">
        <v>48</v>
      </c>
      <c r="F31" s="82"/>
      <c r="G31" s="19">
        <v>50</v>
      </c>
      <c r="H31" s="16"/>
      <c r="I31" s="16"/>
      <c r="J31" s="16"/>
      <c r="K31" s="16"/>
      <c r="L31" s="16"/>
      <c r="M31" s="16">
        <f t="shared" si="1"/>
        <v>50</v>
      </c>
      <c r="N31" s="46"/>
      <c r="O31" s="46"/>
    </row>
    <row r="32" spans="1:15" ht="108.75" customHeight="1" x14ac:dyDescent="0.25">
      <c r="C32" s="18" t="s">
        <v>16</v>
      </c>
      <c r="D32" s="18" t="s">
        <v>38</v>
      </c>
      <c r="E32" s="82" t="s">
        <v>48</v>
      </c>
      <c r="F32" s="82"/>
      <c r="G32" s="19"/>
      <c r="H32" s="16"/>
      <c r="I32" s="16"/>
      <c r="J32" s="16"/>
      <c r="K32" s="16"/>
      <c r="L32" s="16"/>
      <c r="M32" s="16">
        <f t="shared" si="1"/>
        <v>0</v>
      </c>
      <c r="N32" s="46"/>
      <c r="O32" s="46"/>
    </row>
    <row r="33" spans="3:15" ht="124.5" customHeight="1" x14ac:dyDescent="0.25">
      <c r="C33" s="18" t="s">
        <v>16</v>
      </c>
      <c r="D33" s="18" t="s">
        <v>39</v>
      </c>
      <c r="E33" s="82" t="s">
        <v>48</v>
      </c>
      <c r="F33" s="82"/>
      <c r="G33" s="19"/>
      <c r="H33" s="16"/>
      <c r="I33" s="16"/>
      <c r="J33" s="16"/>
      <c r="K33" s="16"/>
      <c r="L33" s="16"/>
      <c r="M33" s="16">
        <f t="shared" si="1"/>
        <v>0</v>
      </c>
      <c r="N33" s="46"/>
      <c r="O33" s="46"/>
    </row>
    <row r="34" spans="3:15" ht="50.25" customHeight="1" x14ac:dyDescent="0.25">
      <c r="C34" s="18" t="s">
        <v>16</v>
      </c>
      <c r="D34" s="18" t="s">
        <v>41</v>
      </c>
      <c r="E34" s="79" t="s">
        <v>20</v>
      </c>
      <c r="F34" s="79"/>
      <c r="G34" s="19"/>
      <c r="H34" s="16">
        <v>17.8</v>
      </c>
      <c r="I34" s="16"/>
      <c r="J34" s="16"/>
      <c r="K34" s="16"/>
      <c r="L34" s="16"/>
      <c r="M34" s="16">
        <f>G34+H34+I34+J34+K34+L34</f>
        <v>17.8</v>
      </c>
      <c r="N34" s="46"/>
      <c r="O34" s="46"/>
    </row>
    <row r="35" spans="3:15" ht="48" customHeight="1" x14ac:dyDescent="0.25">
      <c r="C35" s="18" t="s">
        <v>16</v>
      </c>
      <c r="D35" s="18" t="s">
        <v>43</v>
      </c>
      <c r="E35" s="79" t="s">
        <v>20</v>
      </c>
      <c r="F35" s="79"/>
      <c r="G35" s="19"/>
      <c r="H35" s="16">
        <v>1104.2</v>
      </c>
      <c r="I35" s="16"/>
      <c r="J35" s="16"/>
      <c r="K35" s="16"/>
      <c r="L35" s="16"/>
      <c r="M35" s="16">
        <f t="shared" si="1"/>
        <v>1104.2</v>
      </c>
      <c r="N35" s="46"/>
      <c r="O35" s="46"/>
    </row>
    <row r="36" spans="3:15" ht="36.75" customHeight="1" x14ac:dyDescent="0.25">
      <c r="C36" s="18" t="s">
        <v>16</v>
      </c>
      <c r="D36" s="18" t="s">
        <v>45</v>
      </c>
      <c r="E36" s="78"/>
      <c r="F36" s="78"/>
      <c r="G36" s="75"/>
      <c r="H36" s="75"/>
      <c r="I36" s="75">
        <v>25</v>
      </c>
      <c r="J36" s="75"/>
      <c r="K36" s="75"/>
      <c r="L36" s="75"/>
      <c r="M36" s="75">
        <f t="shared" ref="M36" si="2">G36+H36+I36+J36+K36+L36</f>
        <v>25</v>
      </c>
      <c r="N36" s="46"/>
      <c r="O36" s="46"/>
    </row>
  </sheetData>
  <mergeCells count="46">
    <mergeCell ref="J1:M1"/>
    <mergeCell ref="J2:M2"/>
    <mergeCell ref="J3:M3"/>
    <mergeCell ref="J5:M5"/>
    <mergeCell ref="H13:H15"/>
    <mergeCell ref="I13:I15"/>
    <mergeCell ref="D8:L8"/>
    <mergeCell ref="G12:M12"/>
    <mergeCell ref="K13:K15"/>
    <mergeCell ref="L13:L15"/>
    <mergeCell ref="D9:L9"/>
    <mergeCell ref="E12:F15"/>
    <mergeCell ref="G13:G15"/>
    <mergeCell ref="J13:J15"/>
    <mergeCell ref="M13:M15"/>
    <mergeCell ref="J6:M6"/>
    <mergeCell ref="M16:M17"/>
    <mergeCell ref="G16:G17"/>
    <mergeCell ref="E30:F30"/>
    <mergeCell ref="C18:F18"/>
    <mergeCell ref="E23:F23"/>
    <mergeCell ref="E25:F25"/>
    <mergeCell ref="E21:F21"/>
    <mergeCell ref="E29:F29"/>
    <mergeCell ref="E27:F27"/>
    <mergeCell ref="E16:F17"/>
    <mergeCell ref="E19:F19"/>
    <mergeCell ref="I16:I17"/>
    <mergeCell ref="K16:K17"/>
    <mergeCell ref="L16:L17"/>
    <mergeCell ref="J16:J17"/>
    <mergeCell ref="H16:H17"/>
    <mergeCell ref="E36:F36"/>
    <mergeCell ref="E35:F35"/>
    <mergeCell ref="C12:C15"/>
    <mergeCell ref="D12:D15"/>
    <mergeCell ref="E28:F28"/>
    <mergeCell ref="E31:F31"/>
    <mergeCell ref="C16:C17"/>
    <mergeCell ref="D16:D17"/>
    <mergeCell ref="C20:F20"/>
    <mergeCell ref="E34:F34"/>
    <mergeCell ref="E32:F32"/>
    <mergeCell ref="E33:F33"/>
    <mergeCell ref="C22:F22"/>
    <mergeCell ref="C24:F24"/>
  </mergeCells>
  <pageMargins left="0.3" right="0.2" top="0.75" bottom="0.2" header="0.3" footer="0.2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>
    <pageSetUpPr fitToPage="1"/>
  </sheetPr>
  <dimension ref="A1:R114"/>
  <sheetViews>
    <sheetView topLeftCell="B82" zoomScale="130" zoomScaleNormal="130" workbookViewId="0">
      <selection activeCell="B1" sqref="B1:M112"/>
    </sheetView>
  </sheetViews>
  <sheetFormatPr defaultRowHeight="15" x14ac:dyDescent="0.25"/>
  <cols>
    <col min="1" max="1" width="5" hidden="1" customWidth="1"/>
    <col min="2" max="2" width="5" customWidth="1"/>
    <col min="4" max="4" width="19.85546875" customWidth="1"/>
    <col min="5" max="5" width="10.7109375" customWidth="1"/>
    <col min="6" max="6" width="14.28515625" customWidth="1"/>
    <col min="7" max="7" width="10.140625" customWidth="1"/>
    <col min="8" max="9" width="10.28515625" customWidth="1"/>
    <col min="10" max="12" width="8" customWidth="1"/>
    <col min="13" max="13" width="9.7109375" customWidth="1"/>
    <col min="14" max="14" width="11.140625" customWidth="1"/>
    <col min="16" max="16" width="14.42578125" customWidth="1"/>
  </cols>
  <sheetData>
    <row r="1" spans="3:18" x14ac:dyDescent="0.25">
      <c r="H1" s="143"/>
      <c r="I1" s="144" t="s">
        <v>55</v>
      </c>
      <c r="J1" s="144"/>
      <c r="K1" s="144"/>
      <c r="L1" s="144"/>
      <c r="M1" s="144"/>
    </row>
    <row r="2" spans="3:18" x14ac:dyDescent="0.25">
      <c r="H2" s="145"/>
      <c r="I2" s="142" t="s">
        <v>52</v>
      </c>
      <c r="J2" s="142"/>
      <c r="K2" s="142"/>
      <c r="L2" s="142"/>
      <c r="M2" s="142"/>
    </row>
    <row r="3" spans="3:18" x14ac:dyDescent="0.25">
      <c r="H3" s="145"/>
      <c r="I3" s="146" t="s">
        <v>58</v>
      </c>
      <c r="J3" s="142"/>
      <c r="K3" s="142"/>
      <c r="L3" s="142"/>
      <c r="M3" s="142"/>
    </row>
    <row r="4" spans="3:18" x14ac:dyDescent="0.25">
      <c r="D4" s="15"/>
      <c r="E4" s="15"/>
      <c r="F4" s="15"/>
      <c r="G4" s="15"/>
      <c r="H4" s="145"/>
      <c r="I4" s="144" t="s">
        <v>56</v>
      </c>
      <c r="J4" s="144"/>
      <c r="K4" s="144"/>
      <c r="L4" s="144"/>
      <c r="M4" s="144"/>
    </row>
    <row r="5" spans="3:18" ht="15" hidden="1" customHeight="1" x14ac:dyDescent="0.25">
      <c r="D5" s="15"/>
      <c r="E5" s="15"/>
      <c r="F5" s="15"/>
      <c r="G5" s="15"/>
      <c r="H5" s="145"/>
      <c r="I5" s="145"/>
      <c r="J5" s="145"/>
      <c r="K5" s="145"/>
      <c r="L5" s="145"/>
      <c r="M5" s="145"/>
    </row>
    <row r="6" spans="3:18" ht="15" customHeight="1" x14ac:dyDescent="0.25">
      <c r="D6" s="15"/>
      <c r="E6" s="15"/>
      <c r="F6" s="15"/>
      <c r="G6" s="15"/>
      <c r="H6" s="145"/>
      <c r="I6" s="144" t="s">
        <v>57</v>
      </c>
      <c r="J6" s="144"/>
      <c r="K6" s="144"/>
      <c r="L6" s="144"/>
      <c r="M6" s="144"/>
    </row>
    <row r="7" spans="3:18" ht="11.25" customHeight="1" x14ac:dyDescent="0.25"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3:18" x14ac:dyDescent="0.25">
      <c r="D8" s="141" t="s">
        <v>33</v>
      </c>
      <c r="E8" s="141"/>
      <c r="F8" s="141"/>
      <c r="G8" s="141"/>
      <c r="H8" s="141"/>
      <c r="I8" s="141"/>
      <c r="J8" s="141"/>
      <c r="K8" s="141"/>
      <c r="L8" s="141"/>
      <c r="M8" s="141"/>
    </row>
    <row r="9" spans="3:18" x14ac:dyDescent="0.25">
      <c r="D9" s="15"/>
      <c r="E9" s="15" t="s">
        <v>34</v>
      </c>
      <c r="F9" s="15"/>
      <c r="G9" s="15"/>
      <c r="H9" s="15"/>
      <c r="I9" s="15"/>
      <c r="J9" s="15"/>
      <c r="K9" s="15"/>
      <c r="L9" s="15"/>
      <c r="M9" s="15"/>
    </row>
    <row r="11" spans="3:18" ht="53.25" customHeight="1" x14ac:dyDescent="0.25">
      <c r="C11" s="79" t="s">
        <v>0</v>
      </c>
      <c r="D11" s="79" t="s">
        <v>1</v>
      </c>
      <c r="E11" s="79" t="s">
        <v>2</v>
      </c>
      <c r="F11" s="83" t="s">
        <v>31</v>
      </c>
      <c r="G11" s="79" t="s">
        <v>32</v>
      </c>
      <c r="H11" s="79"/>
      <c r="I11" s="79"/>
      <c r="J11" s="79"/>
      <c r="K11" s="79"/>
      <c r="L11" s="79"/>
      <c r="M11" s="79"/>
      <c r="N11" s="46"/>
      <c r="O11" s="46"/>
      <c r="P11" s="46"/>
      <c r="Q11" s="46"/>
      <c r="R11" s="46"/>
    </row>
    <row r="12" spans="3:18" x14ac:dyDescent="0.25">
      <c r="C12" s="79"/>
      <c r="D12" s="79"/>
      <c r="E12" s="79"/>
      <c r="F12" s="84"/>
      <c r="G12" s="79" t="s">
        <v>3</v>
      </c>
      <c r="H12" s="79" t="s">
        <v>4</v>
      </c>
      <c r="I12" s="96" t="s">
        <v>5</v>
      </c>
      <c r="J12" s="119" t="s">
        <v>6</v>
      </c>
      <c r="K12" s="83" t="s">
        <v>29</v>
      </c>
      <c r="L12" s="83" t="s">
        <v>30</v>
      </c>
      <c r="M12" s="79" t="s">
        <v>7</v>
      </c>
      <c r="N12" s="46"/>
      <c r="O12" s="46"/>
      <c r="P12" s="46"/>
      <c r="Q12" s="46"/>
      <c r="R12" s="46"/>
    </row>
    <row r="13" spans="3:18" x14ac:dyDescent="0.25">
      <c r="C13" s="79"/>
      <c r="D13" s="79"/>
      <c r="E13" s="79"/>
      <c r="F13" s="84"/>
      <c r="G13" s="79"/>
      <c r="H13" s="79"/>
      <c r="I13" s="96"/>
      <c r="J13" s="119"/>
      <c r="K13" s="84"/>
      <c r="L13" s="84"/>
      <c r="M13" s="79"/>
      <c r="N13" s="46"/>
      <c r="O13" s="46"/>
      <c r="P13" s="46"/>
      <c r="Q13" s="46"/>
      <c r="R13" s="46"/>
    </row>
    <row r="14" spans="3:18" x14ac:dyDescent="0.25">
      <c r="C14" s="79"/>
      <c r="D14" s="79"/>
      <c r="E14" s="79"/>
      <c r="F14" s="98"/>
      <c r="G14" s="79"/>
      <c r="H14" s="79"/>
      <c r="I14" s="96"/>
      <c r="J14" s="119"/>
      <c r="K14" s="98"/>
      <c r="L14" s="98"/>
      <c r="M14" s="79"/>
      <c r="N14" s="46"/>
      <c r="O14" s="46"/>
      <c r="P14" s="46"/>
      <c r="Q14" s="46"/>
      <c r="R14" s="46"/>
    </row>
    <row r="15" spans="3:18" ht="21" customHeight="1" x14ac:dyDescent="0.25">
      <c r="C15" s="136" t="s">
        <v>8</v>
      </c>
      <c r="D15" s="119" t="s">
        <v>9</v>
      </c>
      <c r="E15" s="119" t="s">
        <v>10</v>
      </c>
      <c r="F15" s="139" t="s">
        <v>11</v>
      </c>
      <c r="G15" s="118">
        <f t="shared" ref="G15:L15" si="0">G17+G18+G19+G20</f>
        <v>63237.67</v>
      </c>
      <c r="H15" s="118">
        <f>H17+H18+H19+H20</f>
        <v>74761.89</v>
      </c>
      <c r="I15" s="118">
        <f>I17+I18+I19+I20</f>
        <v>76768.3</v>
      </c>
      <c r="J15" s="120">
        <f>J17+J18+J19+J20</f>
        <v>78687.149999999994</v>
      </c>
      <c r="K15" s="131">
        <f>K17+K18+K19+K20</f>
        <v>77316.099999999991</v>
      </c>
      <c r="L15" s="133">
        <f t="shared" si="0"/>
        <v>68.2</v>
      </c>
      <c r="M15" s="130">
        <f>M17+M18+M19</f>
        <v>370569.45999999996</v>
      </c>
      <c r="N15" s="47"/>
      <c r="O15" s="46"/>
      <c r="P15" s="47"/>
      <c r="Q15" s="46"/>
      <c r="R15" s="46"/>
    </row>
    <row r="16" spans="3:18" x14ac:dyDescent="0.25">
      <c r="C16" s="137"/>
      <c r="D16" s="119"/>
      <c r="E16" s="119"/>
      <c r="F16" s="139"/>
      <c r="G16" s="118"/>
      <c r="H16" s="118"/>
      <c r="I16" s="118"/>
      <c r="J16" s="120"/>
      <c r="K16" s="132"/>
      <c r="L16" s="134"/>
      <c r="M16" s="130"/>
      <c r="N16" s="46"/>
      <c r="O16" s="46"/>
      <c r="P16" s="46"/>
      <c r="Q16" s="46"/>
      <c r="R16" s="46"/>
    </row>
    <row r="17" spans="3:18" ht="24" x14ac:dyDescent="0.25">
      <c r="C17" s="137"/>
      <c r="D17" s="119"/>
      <c r="E17" s="119"/>
      <c r="F17" s="1" t="s">
        <v>12</v>
      </c>
      <c r="G17" s="6">
        <f>G24+G31+G38+G44+G52+G59+G74</f>
        <v>1085.9000000000001</v>
      </c>
      <c r="H17" s="6">
        <f>H24+H31+H38+H44+H52+H59+H74+H96+H103</f>
        <v>71</v>
      </c>
      <c r="I17" s="9">
        <f>I24+I31+I38+I44+I52+I59+I74+I87</f>
        <v>68.2</v>
      </c>
      <c r="J17" s="7">
        <v>65</v>
      </c>
      <c r="K17" s="7">
        <f>K24+K31+K38+K44+K52+K59+K74</f>
        <v>66.3</v>
      </c>
      <c r="L17" s="70">
        <f>L24+L31+L38+L44+L52+L59+L74</f>
        <v>67.5</v>
      </c>
      <c r="M17" s="70">
        <f>G17+H17+I17+J17+K17+L17</f>
        <v>1423.9</v>
      </c>
      <c r="N17" s="46"/>
      <c r="O17" s="46"/>
      <c r="P17" s="46"/>
      <c r="Q17" s="46"/>
      <c r="R17" s="46"/>
    </row>
    <row r="18" spans="3:18" ht="24" x14ac:dyDescent="0.25">
      <c r="C18" s="137"/>
      <c r="D18" s="119"/>
      <c r="E18" s="119"/>
      <c r="F18" s="1" t="s">
        <v>13</v>
      </c>
      <c r="G18" s="6">
        <f>G25+G32+G39+G45+G60+G76+G80+G84</f>
        <v>24784.803999999996</v>
      </c>
      <c r="H18" s="6">
        <f>H25+H32+H39+H45+H60+H76+H97+H104</f>
        <v>32739.900000000005</v>
      </c>
      <c r="I18" s="9">
        <f>I25+I32+I39+I45+I60+I76</f>
        <v>35549</v>
      </c>
      <c r="J18" s="7">
        <f>J25+J32+J39+J45+J60+J76</f>
        <v>36148.5</v>
      </c>
      <c r="K18" s="7">
        <f>K25+K32+K39+K45+K60+K76</f>
        <v>39659.699999999997</v>
      </c>
      <c r="L18" s="70">
        <f>L25+L32+L39+L45+L60+L76</f>
        <v>0</v>
      </c>
      <c r="M18" s="70">
        <f>G18+H18+I18+J18+K18+L18</f>
        <v>168881.90399999998</v>
      </c>
      <c r="N18" s="46"/>
      <c r="O18" s="46"/>
      <c r="P18" s="47"/>
      <c r="Q18" s="46"/>
      <c r="R18" s="46"/>
    </row>
    <row r="19" spans="3:18" ht="24" x14ac:dyDescent="0.25">
      <c r="C19" s="137"/>
      <c r="D19" s="119"/>
      <c r="E19" s="119"/>
      <c r="F19" s="1" t="s">
        <v>14</v>
      </c>
      <c r="G19" s="6">
        <f>G27+G33+G40+G46+G55+G61+G77+G81</f>
        <v>33705.245999999999</v>
      </c>
      <c r="H19" s="6">
        <f>H27+H33+H40+H46+H55+H61+H77+H99+H106</f>
        <v>38871.619999999995</v>
      </c>
      <c r="I19" s="9">
        <f>I27+I33+I40+I46+I55+I61+I77+I89+I112</f>
        <v>38577.5</v>
      </c>
      <c r="J19" s="7">
        <f>J27+J33+J40+J46+J55+J61+J77+J93</f>
        <v>40586.999999999993</v>
      </c>
      <c r="K19" s="7">
        <f>K27+K33+K40+K46+K55+K61+K77+K93</f>
        <v>35697.699999999997</v>
      </c>
      <c r="L19" s="70">
        <f>L27+L33+L40+L46+L55+L61+L77+L93</f>
        <v>0.7</v>
      </c>
      <c r="M19" s="70">
        <f>G19+H19+I19+J19+K19+L19+M29</f>
        <v>200263.65600000002</v>
      </c>
      <c r="N19" s="47"/>
      <c r="O19" s="46"/>
      <c r="P19" s="46"/>
      <c r="Q19" s="46"/>
      <c r="R19" s="46"/>
    </row>
    <row r="20" spans="3:18" x14ac:dyDescent="0.25">
      <c r="C20" s="137"/>
      <c r="D20" s="119"/>
      <c r="E20" s="119"/>
      <c r="F20" s="139" t="s">
        <v>54</v>
      </c>
      <c r="G20" s="118">
        <f>G29+G42</f>
        <v>3661.7200000000003</v>
      </c>
      <c r="H20" s="118">
        <f>H29+H42</f>
        <v>3079.37</v>
      </c>
      <c r="I20" s="140">
        <f>I29+I35+I42</f>
        <v>2573.5999999999995</v>
      </c>
      <c r="J20" s="120">
        <f>J29+J35+J42</f>
        <v>1886.65</v>
      </c>
      <c r="K20" s="131">
        <f>K29+K35+K42</f>
        <v>1892.4</v>
      </c>
      <c r="L20" s="133">
        <f t="shared" ref="L20" si="1">L29</f>
        <v>0</v>
      </c>
      <c r="M20" s="130">
        <f t="shared" ref="M20:M21" si="2">G20+H20+I20+J20+K20+L20</f>
        <v>13093.739999999998</v>
      </c>
      <c r="N20" s="46"/>
      <c r="O20" s="46"/>
      <c r="P20" s="46"/>
      <c r="Q20" s="46"/>
      <c r="R20" s="46"/>
    </row>
    <row r="21" spans="3:18" ht="9" customHeight="1" x14ac:dyDescent="0.25">
      <c r="C21" s="138"/>
      <c r="D21" s="119"/>
      <c r="E21" s="119"/>
      <c r="F21" s="139"/>
      <c r="G21" s="118"/>
      <c r="H21" s="118"/>
      <c r="I21" s="140"/>
      <c r="J21" s="120"/>
      <c r="K21" s="132"/>
      <c r="L21" s="134"/>
      <c r="M21" s="130">
        <f t="shared" si="2"/>
        <v>0</v>
      </c>
      <c r="N21" s="46"/>
      <c r="O21" s="46"/>
      <c r="P21" s="46"/>
      <c r="Q21" s="46"/>
      <c r="R21" s="46"/>
    </row>
    <row r="22" spans="3:18" ht="24" customHeight="1" x14ac:dyDescent="0.25">
      <c r="C22" s="83" t="s">
        <v>22</v>
      </c>
      <c r="D22" s="83" t="s">
        <v>21</v>
      </c>
      <c r="E22" s="83" t="s">
        <v>20</v>
      </c>
      <c r="F22" s="97" t="s">
        <v>11</v>
      </c>
      <c r="G22" s="121">
        <f>G24+G25+G27+G29</f>
        <v>32793.67</v>
      </c>
      <c r="H22" s="116">
        <f>H24+H25+H27+H29</f>
        <v>37090.81</v>
      </c>
      <c r="I22" s="117">
        <f>I24+I25+I27+I29</f>
        <v>39161.799999999996</v>
      </c>
      <c r="J22" s="120">
        <f>J24+J25+J27+J29</f>
        <v>38952</v>
      </c>
      <c r="K22" s="90">
        <f t="shared" ref="K22:L22" si="3">K24+K25+K27+K29</f>
        <v>39991.699999999997</v>
      </c>
      <c r="L22" s="105">
        <f t="shared" si="3"/>
        <v>0</v>
      </c>
      <c r="M22" s="113">
        <f>M24+M25+M27+M29</f>
        <v>187989.97999999998</v>
      </c>
      <c r="N22" s="46"/>
      <c r="O22" s="46"/>
      <c r="P22" s="46"/>
      <c r="Q22" s="46"/>
      <c r="R22" s="46"/>
    </row>
    <row r="23" spans="3:18" ht="12" customHeight="1" x14ac:dyDescent="0.25">
      <c r="C23" s="84"/>
      <c r="D23" s="84"/>
      <c r="E23" s="84"/>
      <c r="F23" s="97"/>
      <c r="G23" s="121"/>
      <c r="H23" s="116"/>
      <c r="I23" s="117"/>
      <c r="J23" s="120"/>
      <c r="K23" s="91"/>
      <c r="L23" s="106"/>
      <c r="M23" s="113"/>
      <c r="N23" s="46"/>
      <c r="O23" s="46"/>
      <c r="P23" s="46"/>
      <c r="Q23" s="46"/>
      <c r="R23" s="46"/>
    </row>
    <row r="24" spans="3:18" ht="24" x14ac:dyDescent="0.25">
      <c r="C24" s="84"/>
      <c r="D24" s="84"/>
      <c r="E24" s="84"/>
      <c r="F24" s="31" t="s">
        <v>12</v>
      </c>
      <c r="G24" s="32"/>
      <c r="H24" s="32"/>
      <c r="I24" s="9"/>
      <c r="J24" s="7"/>
      <c r="K24" s="7"/>
      <c r="L24" s="70"/>
      <c r="M24" s="54"/>
      <c r="N24" s="46"/>
      <c r="O24" s="46"/>
      <c r="P24" s="46"/>
      <c r="Q24" s="46"/>
      <c r="R24" s="46"/>
    </row>
    <row r="25" spans="3:18" x14ac:dyDescent="0.25">
      <c r="C25" s="84"/>
      <c r="D25" s="84"/>
      <c r="E25" s="84"/>
      <c r="F25" s="97" t="s">
        <v>13</v>
      </c>
      <c r="G25" s="116">
        <f>9079.9+1880+25.8+1028.704</f>
        <v>12014.403999999999</v>
      </c>
      <c r="H25" s="116">
        <f>12152+1710.2+1620+17.1</f>
        <v>15499.300000000001</v>
      </c>
      <c r="I25" s="117">
        <f>15724.3+2695.1</f>
        <v>18419.399999999998</v>
      </c>
      <c r="J25" s="118">
        <v>18359.2</v>
      </c>
      <c r="K25" s="90">
        <f>17765.6+2695.1</f>
        <v>20460.699999999997</v>
      </c>
      <c r="L25" s="105"/>
      <c r="M25" s="113">
        <f>G25+H25+I25+J25+K25+L25</f>
        <v>84753.003999999986</v>
      </c>
      <c r="N25" s="46"/>
      <c r="O25" s="46"/>
      <c r="P25" s="46"/>
      <c r="Q25" s="46"/>
      <c r="R25" s="46"/>
    </row>
    <row r="26" spans="3:18" x14ac:dyDescent="0.25">
      <c r="C26" s="84"/>
      <c r="D26" s="84"/>
      <c r="E26" s="84"/>
      <c r="F26" s="97"/>
      <c r="G26" s="116"/>
      <c r="H26" s="116"/>
      <c r="I26" s="117"/>
      <c r="J26" s="118"/>
      <c r="K26" s="91"/>
      <c r="L26" s="106"/>
      <c r="M26" s="113" t="e">
        <f>#REF!+#REF!+#REF!+#REF!+G26+H26+I26+J26</f>
        <v>#REF!</v>
      </c>
      <c r="N26" s="46"/>
      <c r="O26" s="46"/>
      <c r="P26" s="46"/>
      <c r="Q26" s="46"/>
      <c r="R26" s="46"/>
    </row>
    <row r="27" spans="3:18" x14ac:dyDescent="0.25">
      <c r="C27" s="84"/>
      <c r="D27" s="84"/>
      <c r="E27" s="84"/>
      <c r="F27" s="114" t="s">
        <v>14</v>
      </c>
      <c r="G27" s="116">
        <f>17507.2+556.05+170-170-1028.704+83</f>
        <v>17117.545999999998</v>
      </c>
      <c r="H27" s="116">
        <f>21599.3-1978.56-1104.2</f>
        <v>18516.539999999997</v>
      </c>
      <c r="I27" s="117">
        <v>18255.2</v>
      </c>
      <c r="J27" s="118">
        <v>18792.8</v>
      </c>
      <c r="K27" s="90">
        <v>17731</v>
      </c>
      <c r="L27" s="105"/>
      <c r="M27" s="113">
        <f>G27+H27+I27+J27+K27+L27</f>
        <v>90413.085999999996</v>
      </c>
      <c r="N27" s="46"/>
      <c r="O27" s="46"/>
      <c r="P27" s="46"/>
      <c r="Q27" s="46"/>
      <c r="R27" s="46"/>
    </row>
    <row r="28" spans="3:18" ht="18" customHeight="1" x14ac:dyDescent="0.25">
      <c r="C28" s="98"/>
      <c r="D28" s="98"/>
      <c r="E28" s="98"/>
      <c r="F28" s="115"/>
      <c r="G28" s="116"/>
      <c r="H28" s="116"/>
      <c r="I28" s="117"/>
      <c r="J28" s="118"/>
      <c r="K28" s="91"/>
      <c r="L28" s="106"/>
      <c r="M28" s="113" t="e">
        <f>#REF!+#REF!+#REF!+#REF!+G28+H28+I28+J28</f>
        <v>#REF!</v>
      </c>
      <c r="N28" s="46"/>
      <c r="O28" s="46"/>
      <c r="P28" s="46"/>
      <c r="Q28" s="46"/>
      <c r="R28" s="46"/>
    </row>
    <row r="29" spans="3:18" ht="24" x14ac:dyDescent="0.25">
      <c r="C29" s="36"/>
      <c r="D29" s="36"/>
      <c r="E29" s="36"/>
      <c r="F29" s="31" t="s">
        <v>15</v>
      </c>
      <c r="G29" s="32">
        <f>1000+1421.72+1240</f>
        <v>3661.7200000000003</v>
      </c>
      <c r="H29" s="32">
        <f>1800+1288.28-13.31</f>
        <v>3074.97</v>
      </c>
      <c r="I29" s="33">
        <f>1800+687.2</f>
        <v>2487.1999999999998</v>
      </c>
      <c r="J29" s="7">
        <v>1800</v>
      </c>
      <c r="K29" s="34">
        <v>1800</v>
      </c>
      <c r="L29" s="54"/>
      <c r="M29" s="54">
        <f>G29+H29+I29+J29+K29+L29</f>
        <v>12823.89</v>
      </c>
      <c r="N29" s="46"/>
      <c r="O29" s="46"/>
      <c r="P29" s="46"/>
      <c r="Q29" s="46"/>
      <c r="R29" s="46"/>
    </row>
    <row r="30" spans="3:18" x14ac:dyDescent="0.25">
      <c r="C30" s="79" t="s">
        <v>16</v>
      </c>
      <c r="D30" s="79" t="s">
        <v>17</v>
      </c>
      <c r="E30" s="79" t="s">
        <v>48</v>
      </c>
      <c r="F30" s="31" t="s">
        <v>11</v>
      </c>
      <c r="G30" s="32">
        <f>G31+G32+G33</f>
        <v>16459.099999999999</v>
      </c>
      <c r="H30" s="34">
        <f>H31+H32+H33+H35</f>
        <v>20239.8</v>
      </c>
      <c r="I30" s="33">
        <f t="shared" ref="I30:M30" si="4">I31+I32+I33+I35</f>
        <v>21684.9</v>
      </c>
      <c r="J30" s="7">
        <f t="shared" si="4"/>
        <v>21472.400000000001</v>
      </c>
      <c r="K30" s="34">
        <f t="shared" si="4"/>
        <v>21763.200000000001</v>
      </c>
      <c r="L30" s="54">
        <f t="shared" si="4"/>
        <v>0</v>
      </c>
      <c r="M30" s="54">
        <f t="shared" si="4"/>
        <v>101619.4</v>
      </c>
      <c r="N30" s="46"/>
      <c r="O30" s="46"/>
      <c r="P30" s="46"/>
      <c r="Q30" s="46"/>
      <c r="R30" s="46"/>
    </row>
    <row r="31" spans="3:18" ht="24" x14ac:dyDescent="0.25">
      <c r="C31" s="79"/>
      <c r="D31" s="79"/>
      <c r="E31" s="79"/>
      <c r="F31" s="31" t="s">
        <v>12</v>
      </c>
      <c r="G31" s="32"/>
      <c r="H31" s="32"/>
      <c r="I31" s="33"/>
      <c r="J31" s="7"/>
      <c r="K31" s="34"/>
      <c r="L31" s="54"/>
      <c r="M31" s="54"/>
      <c r="N31" s="46"/>
      <c r="O31" s="46"/>
      <c r="P31" s="46"/>
      <c r="Q31" s="46"/>
      <c r="R31" s="46"/>
    </row>
    <row r="32" spans="3:18" ht="24" x14ac:dyDescent="0.25">
      <c r="C32" s="79"/>
      <c r="D32" s="79"/>
      <c r="E32" s="79"/>
      <c r="F32" s="31" t="s">
        <v>13</v>
      </c>
      <c r="G32" s="32">
        <f>4773.6+1179+21.2+650.6+0.9</f>
        <v>6625.3</v>
      </c>
      <c r="H32" s="32">
        <f>5485.2+1174+1180-5.7</f>
        <v>7833.5</v>
      </c>
      <c r="I32" s="33">
        <f>8353.1+1920</f>
        <v>10273.1</v>
      </c>
      <c r="J32" s="7">
        <v>10248.9</v>
      </c>
      <c r="K32" s="34">
        <f>9567.4+1920</f>
        <v>11487.4</v>
      </c>
      <c r="L32" s="54"/>
      <c r="M32" s="54">
        <f>G32+H32+I32+J32+K32+L32</f>
        <v>46468.200000000004</v>
      </c>
      <c r="N32" s="46"/>
      <c r="O32" s="46"/>
      <c r="P32" s="46"/>
      <c r="Q32" s="46"/>
      <c r="R32" s="46"/>
    </row>
    <row r="33" spans="3:18" x14ac:dyDescent="0.25">
      <c r="C33" s="79"/>
      <c r="D33" s="79"/>
      <c r="E33" s="79"/>
      <c r="F33" s="97" t="s">
        <v>14</v>
      </c>
      <c r="G33" s="116">
        <f>9570.1+734.3+180-650.6</f>
        <v>9833.7999999999993</v>
      </c>
      <c r="H33" s="116">
        <f>12455.3-49</f>
        <v>12406.3</v>
      </c>
      <c r="I33" s="117">
        <v>11380.1</v>
      </c>
      <c r="J33" s="118">
        <v>11191.5</v>
      </c>
      <c r="K33" s="90">
        <f>10241.1</f>
        <v>10241.1</v>
      </c>
      <c r="L33" s="105"/>
      <c r="M33" s="113">
        <f t="shared" ref="M33:M34" si="5">G33+H33+I33+J33+K33+L33</f>
        <v>55052.799999999996</v>
      </c>
      <c r="N33" s="46"/>
      <c r="O33" s="46"/>
      <c r="P33" s="46"/>
      <c r="Q33" s="46"/>
      <c r="R33" s="46"/>
    </row>
    <row r="34" spans="3:18" x14ac:dyDescent="0.25">
      <c r="C34" s="79"/>
      <c r="D34" s="79"/>
      <c r="E34" s="79"/>
      <c r="F34" s="97"/>
      <c r="G34" s="116"/>
      <c r="H34" s="116"/>
      <c r="I34" s="117"/>
      <c r="J34" s="118"/>
      <c r="K34" s="91"/>
      <c r="L34" s="106"/>
      <c r="M34" s="113">
        <f t="shared" si="5"/>
        <v>0</v>
      </c>
      <c r="N34" s="46"/>
      <c r="O34" s="46"/>
      <c r="P34" s="46"/>
      <c r="Q34" s="46"/>
      <c r="R34" s="46"/>
    </row>
    <row r="35" spans="3:18" ht="24" x14ac:dyDescent="0.25">
      <c r="C35" s="79"/>
      <c r="D35" s="25"/>
      <c r="E35" s="25"/>
      <c r="F35" s="31" t="s">
        <v>53</v>
      </c>
      <c r="G35" s="32"/>
      <c r="H35" s="32"/>
      <c r="I35" s="33">
        <v>31.7</v>
      </c>
      <c r="J35" s="6">
        <v>32</v>
      </c>
      <c r="K35" s="37">
        <v>34.700000000000003</v>
      </c>
      <c r="L35" s="71"/>
      <c r="M35" s="54">
        <f>G35+H35+I35+J35+K35+L35</f>
        <v>98.4</v>
      </c>
      <c r="N35" s="46"/>
      <c r="O35" s="46"/>
      <c r="P35" s="46"/>
      <c r="Q35" s="46"/>
      <c r="R35" s="46"/>
    </row>
    <row r="36" spans="3:18" x14ac:dyDescent="0.25">
      <c r="C36" s="79"/>
      <c r="D36" s="79" t="s">
        <v>50</v>
      </c>
      <c r="E36" s="79" t="s">
        <v>49</v>
      </c>
      <c r="F36" s="97" t="s">
        <v>11</v>
      </c>
      <c r="G36" s="116">
        <f>G38+G39+G40+G42</f>
        <v>2933.5</v>
      </c>
      <c r="H36" s="116">
        <f>H38+H39+H40+H42</f>
        <v>3261.8</v>
      </c>
      <c r="I36" s="117">
        <f t="shared" ref="I36:M36" si="6">I38+I39+I40+I42</f>
        <v>3946.2999999999997</v>
      </c>
      <c r="J36" s="118">
        <f>J38+J39+J40+J42</f>
        <v>4903.95</v>
      </c>
      <c r="K36" s="90">
        <f t="shared" ref="K36:L36" si="7">K38+K39+K40+K42</f>
        <v>3555.7999999999997</v>
      </c>
      <c r="L36" s="105">
        <f t="shared" si="7"/>
        <v>0</v>
      </c>
      <c r="M36" s="113">
        <f t="shared" si="6"/>
        <v>18601.350000000002</v>
      </c>
      <c r="N36" s="46"/>
      <c r="O36" s="46"/>
      <c r="P36" s="46"/>
      <c r="Q36" s="46"/>
      <c r="R36" s="46"/>
    </row>
    <row r="37" spans="3:18" x14ac:dyDescent="0.25">
      <c r="C37" s="79"/>
      <c r="D37" s="79"/>
      <c r="E37" s="79"/>
      <c r="F37" s="97"/>
      <c r="G37" s="116"/>
      <c r="H37" s="116"/>
      <c r="I37" s="117"/>
      <c r="J37" s="118"/>
      <c r="K37" s="91"/>
      <c r="L37" s="106"/>
      <c r="M37" s="113"/>
      <c r="N37" s="46"/>
      <c r="O37" s="46"/>
      <c r="P37" s="46"/>
      <c r="Q37" s="46"/>
      <c r="R37" s="46"/>
    </row>
    <row r="38" spans="3:18" ht="24" x14ac:dyDescent="0.25">
      <c r="C38" s="79"/>
      <c r="D38" s="79"/>
      <c r="E38" s="79"/>
      <c r="F38" s="31" t="s">
        <v>12</v>
      </c>
      <c r="G38" s="32"/>
      <c r="H38" s="32"/>
      <c r="I38" s="33"/>
      <c r="J38" s="7"/>
      <c r="K38" s="34"/>
      <c r="L38" s="54"/>
      <c r="M38" s="54"/>
      <c r="N38" s="46"/>
      <c r="O38" s="46"/>
      <c r="P38" s="46"/>
      <c r="Q38" s="46"/>
      <c r="R38" s="46"/>
    </row>
    <row r="39" spans="3:18" ht="24" x14ac:dyDescent="0.25">
      <c r="C39" s="79"/>
      <c r="D39" s="79"/>
      <c r="E39" s="79"/>
      <c r="F39" s="31" t="s">
        <v>13</v>
      </c>
      <c r="G39" s="32">
        <f>581.4+144.7+88.8</f>
        <v>814.89999999999986</v>
      </c>
      <c r="H39" s="32">
        <f>801.9+158+160-10.5</f>
        <v>1109.4000000000001</v>
      </c>
      <c r="I39" s="33">
        <f>1118.4+190</f>
        <v>1308.4000000000001</v>
      </c>
      <c r="J39" s="7">
        <v>1310.4000000000001</v>
      </c>
      <c r="K39" s="34">
        <f>1281.1+190</f>
        <v>1471.1</v>
      </c>
      <c r="L39" s="54"/>
      <c r="M39" s="54">
        <f>G39+H39+I39+J39+K39+L39</f>
        <v>6014.2000000000007</v>
      </c>
      <c r="N39" s="46"/>
      <c r="O39" s="46"/>
      <c r="P39" s="46"/>
      <c r="Q39" s="46"/>
      <c r="R39" s="46"/>
    </row>
    <row r="40" spans="3:18" x14ac:dyDescent="0.25">
      <c r="C40" s="79"/>
      <c r="D40" s="79"/>
      <c r="E40" s="79"/>
      <c r="F40" s="97" t="s">
        <v>14</v>
      </c>
      <c r="G40" s="116">
        <f>1974.6+317.3-170-43.2+39.9</f>
        <v>2118.6000000000004</v>
      </c>
      <c r="H40" s="116">
        <f>2580.4+215-450.3-197.1</f>
        <v>2148</v>
      </c>
      <c r="I40" s="117">
        <v>2583.1999999999998</v>
      </c>
      <c r="J40" s="118">
        <v>3538.9</v>
      </c>
      <c r="K40" s="90">
        <v>2027</v>
      </c>
      <c r="L40" s="105"/>
      <c r="M40" s="113">
        <f t="shared" ref="M40:M43" si="8">G40+H40+I40+J40+K40+L40</f>
        <v>12415.7</v>
      </c>
      <c r="N40" s="46"/>
      <c r="O40" s="46"/>
      <c r="P40" s="46"/>
      <c r="Q40" s="46"/>
      <c r="R40" s="46"/>
    </row>
    <row r="41" spans="3:18" x14ac:dyDescent="0.25">
      <c r="C41" s="79"/>
      <c r="D41" s="79"/>
      <c r="E41" s="79"/>
      <c r="F41" s="97"/>
      <c r="G41" s="116"/>
      <c r="H41" s="116"/>
      <c r="I41" s="117"/>
      <c r="J41" s="118"/>
      <c r="K41" s="91"/>
      <c r="L41" s="106"/>
      <c r="M41" s="113">
        <f t="shared" si="8"/>
        <v>0</v>
      </c>
      <c r="N41" s="46"/>
      <c r="O41" s="46"/>
      <c r="P41" s="46"/>
      <c r="Q41" s="46"/>
      <c r="R41" s="46"/>
    </row>
    <row r="42" spans="3:18" ht="24" x14ac:dyDescent="0.25">
      <c r="C42" s="25"/>
      <c r="D42" s="25"/>
      <c r="E42" s="25"/>
      <c r="F42" s="31" t="s">
        <v>15</v>
      </c>
      <c r="G42" s="32"/>
      <c r="H42" s="32">
        <v>4.4000000000000004</v>
      </c>
      <c r="I42" s="33">
        <f>52.9+1.8</f>
        <v>54.699999999999996</v>
      </c>
      <c r="J42" s="6">
        <v>54.65</v>
      </c>
      <c r="K42" s="28">
        <v>57.7</v>
      </c>
      <c r="L42" s="53"/>
      <c r="M42" s="54">
        <f t="shared" si="8"/>
        <v>171.45</v>
      </c>
      <c r="N42" s="46"/>
      <c r="O42" s="46"/>
      <c r="P42" s="46"/>
      <c r="Q42" s="46"/>
      <c r="R42" s="46"/>
    </row>
    <row r="43" spans="3:18" x14ac:dyDescent="0.25">
      <c r="C43" s="79" t="s">
        <v>16</v>
      </c>
      <c r="D43" s="79" t="s">
        <v>19</v>
      </c>
      <c r="E43" s="97" t="s">
        <v>47</v>
      </c>
      <c r="F43" s="31" t="s">
        <v>11</v>
      </c>
      <c r="G43" s="32">
        <f>G44+G45+G46</f>
        <v>9493.5</v>
      </c>
      <c r="H43" s="32">
        <f>H44+H45+H46</f>
        <v>11222.779999999999</v>
      </c>
      <c r="I43" s="33">
        <f t="shared" ref="I43:L43" si="9">I44+I45+I46</f>
        <v>11881.400000000001</v>
      </c>
      <c r="J43" s="7">
        <f t="shared" si="9"/>
        <v>13293.1</v>
      </c>
      <c r="K43" s="34">
        <f t="shared" si="9"/>
        <v>11938.4</v>
      </c>
      <c r="L43" s="54">
        <f t="shared" si="9"/>
        <v>0</v>
      </c>
      <c r="M43" s="54">
        <f t="shared" si="8"/>
        <v>57829.18</v>
      </c>
      <c r="N43" s="46"/>
      <c r="O43" s="46"/>
      <c r="P43" s="46"/>
      <c r="Q43" s="46"/>
      <c r="R43" s="46"/>
    </row>
    <row r="44" spans="3:18" ht="24" x14ac:dyDescent="0.25">
      <c r="C44" s="79"/>
      <c r="D44" s="79"/>
      <c r="E44" s="97"/>
      <c r="F44" s="31" t="s">
        <v>12</v>
      </c>
      <c r="G44" s="32"/>
      <c r="H44" s="32"/>
      <c r="I44" s="33"/>
      <c r="J44" s="7"/>
      <c r="K44" s="34"/>
      <c r="L44" s="54"/>
      <c r="M44" s="54"/>
      <c r="N44" s="46"/>
      <c r="O44" s="46"/>
      <c r="P44" s="46"/>
      <c r="Q44" s="46"/>
      <c r="R44" s="46"/>
    </row>
    <row r="45" spans="3:18" ht="24" x14ac:dyDescent="0.25">
      <c r="C45" s="79"/>
      <c r="D45" s="79"/>
      <c r="E45" s="97"/>
      <c r="F45" s="31" t="s">
        <v>13</v>
      </c>
      <c r="G45" s="32">
        <f>4205+628.3-352+543.8-105</f>
        <v>4920.1000000000004</v>
      </c>
      <c r="H45" s="32">
        <f>4974+375.8+392.2+802.8</f>
        <v>6544.8</v>
      </c>
      <c r="I45" s="33">
        <f>4733+815.1</f>
        <v>5548.1</v>
      </c>
      <c r="J45" s="7">
        <v>6230</v>
      </c>
      <c r="K45" s="34">
        <f>5425.4+815.1</f>
        <v>6240.5</v>
      </c>
      <c r="L45" s="54"/>
      <c r="M45" s="54">
        <f>G45+H45+I45+J45+K45+L45</f>
        <v>29483.5</v>
      </c>
      <c r="N45" s="46"/>
      <c r="O45" s="46"/>
      <c r="P45" s="46"/>
      <c r="Q45" s="46"/>
      <c r="R45" s="46"/>
    </row>
    <row r="46" spans="3:18" ht="18" customHeight="1" x14ac:dyDescent="0.25">
      <c r="C46" s="83"/>
      <c r="D46" s="83"/>
      <c r="E46" s="135"/>
      <c r="F46" s="35" t="s">
        <v>14</v>
      </c>
      <c r="G46" s="27">
        <f>4573.5+492.1+35-527.2</f>
        <v>4573.4000000000005</v>
      </c>
      <c r="H46" s="27">
        <f>4504.6-145.6+290.5+28.48</f>
        <v>4677.9799999999996</v>
      </c>
      <c r="I46" s="12">
        <v>6333.3</v>
      </c>
      <c r="J46" s="48">
        <v>7063.1</v>
      </c>
      <c r="K46" s="26">
        <v>5697.9</v>
      </c>
      <c r="L46" s="52"/>
      <c r="M46" s="52">
        <f>G46+H46+I46+J46+K46+L46</f>
        <v>28345.68</v>
      </c>
      <c r="N46" s="46"/>
      <c r="O46" s="46"/>
      <c r="P46" s="46"/>
      <c r="Q46" s="46"/>
      <c r="R46" s="46"/>
    </row>
    <row r="47" spans="3:18" ht="0.75" hidden="1" customHeight="1" x14ac:dyDescent="0.25">
      <c r="C47" s="29"/>
      <c r="D47" s="29"/>
      <c r="E47" s="35"/>
      <c r="F47" s="22"/>
      <c r="G47" s="27"/>
      <c r="H47" s="27"/>
      <c r="I47" s="12"/>
      <c r="J47" s="48"/>
      <c r="K47" s="26"/>
      <c r="L47" s="26"/>
      <c r="M47" s="26"/>
      <c r="N47" s="46"/>
      <c r="O47" s="46"/>
      <c r="P47" s="46"/>
      <c r="Q47" s="46"/>
      <c r="R47" s="46"/>
    </row>
    <row r="48" spans="3:18" ht="16.5" hidden="1" customHeight="1" x14ac:dyDescent="0.25">
      <c r="C48" s="2"/>
      <c r="D48" s="3"/>
      <c r="E48" s="2"/>
      <c r="F48" s="13"/>
      <c r="G48" s="123">
        <f>G52+G54+G55</f>
        <v>85.800000000000011</v>
      </c>
      <c r="H48" s="123">
        <f t="shared" ref="H48" si="10">H52+H54+H55</f>
        <v>71.8</v>
      </c>
      <c r="I48" s="123">
        <f>I52+I54+I55</f>
        <v>68.900000000000006</v>
      </c>
      <c r="J48" s="123">
        <v>65.7</v>
      </c>
      <c r="K48" s="38">
        <f>K52+K54+K55</f>
        <v>67</v>
      </c>
      <c r="L48" s="72"/>
      <c r="M48" s="126">
        <v>427.4</v>
      </c>
      <c r="N48" s="46"/>
      <c r="O48" s="46"/>
      <c r="P48" s="46"/>
      <c r="Q48" s="46"/>
      <c r="R48" s="46"/>
    </row>
    <row r="49" spans="3:18" ht="14.25" hidden="1" customHeight="1" x14ac:dyDescent="0.25">
      <c r="C49" s="20"/>
      <c r="D49" s="21"/>
      <c r="E49" s="20"/>
      <c r="F49" s="13"/>
      <c r="G49" s="124"/>
      <c r="H49" s="124"/>
      <c r="I49" s="124"/>
      <c r="J49" s="124"/>
      <c r="K49" s="40"/>
      <c r="L49" s="73"/>
      <c r="M49" s="127"/>
      <c r="N49" s="46"/>
      <c r="O49" s="46"/>
      <c r="P49" s="46"/>
      <c r="Q49" s="46"/>
      <c r="R49" s="46"/>
    </row>
    <row r="50" spans="3:18" ht="47.25" customHeight="1" x14ac:dyDescent="0.25">
      <c r="C50" s="83" t="s">
        <v>16</v>
      </c>
      <c r="D50" s="83" t="s">
        <v>24</v>
      </c>
      <c r="E50" s="83" t="s">
        <v>48</v>
      </c>
      <c r="F50" s="4" t="s">
        <v>11</v>
      </c>
      <c r="G50" s="125"/>
      <c r="H50" s="125"/>
      <c r="I50" s="125"/>
      <c r="J50" s="125"/>
      <c r="K50" s="41">
        <v>66.97</v>
      </c>
      <c r="L50" s="74">
        <v>68.180000000000007</v>
      </c>
      <c r="M50" s="128"/>
      <c r="N50" s="46"/>
      <c r="O50" s="46"/>
      <c r="P50" s="46"/>
      <c r="Q50" s="46"/>
      <c r="R50" s="46"/>
    </row>
    <row r="51" spans="3:18" ht="0.75" hidden="1" customHeight="1" x14ac:dyDescent="0.25">
      <c r="C51" s="84"/>
      <c r="D51" s="84"/>
      <c r="E51" s="84"/>
      <c r="F51" s="14"/>
      <c r="G51" s="123"/>
      <c r="H51" s="123"/>
      <c r="I51" s="123"/>
      <c r="J51" s="123"/>
      <c r="K51" s="39"/>
      <c r="L51" s="72"/>
      <c r="M51" s="129"/>
      <c r="N51" s="46"/>
      <c r="O51" s="46"/>
      <c r="P51" s="46"/>
      <c r="Q51" s="46"/>
      <c r="R51" s="46"/>
    </row>
    <row r="52" spans="3:18" ht="21.75" customHeight="1" x14ac:dyDescent="0.25">
      <c r="C52" s="84"/>
      <c r="D52" s="84"/>
      <c r="E52" s="84"/>
      <c r="F52" s="79" t="s">
        <v>12</v>
      </c>
      <c r="G52" s="116">
        <v>84.9</v>
      </c>
      <c r="H52" s="116">
        <v>71</v>
      </c>
      <c r="I52" s="116">
        <v>68.2</v>
      </c>
      <c r="J52" s="118">
        <v>65</v>
      </c>
      <c r="K52" s="90">
        <v>66.3</v>
      </c>
      <c r="L52" s="105">
        <v>67.5</v>
      </c>
      <c r="M52" s="113">
        <f>G52+H52+I52+J52+K52+L52</f>
        <v>422.90000000000003</v>
      </c>
      <c r="N52" s="46"/>
      <c r="O52" s="46"/>
      <c r="P52" s="46"/>
      <c r="Q52" s="46"/>
      <c r="R52" s="46"/>
    </row>
    <row r="53" spans="3:18" x14ac:dyDescent="0.25">
      <c r="C53" s="84"/>
      <c r="D53" s="84"/>
      <c r="E53" s="84"/>
      <c r="F53" s="79"/>
      <c r="G53" s="116"/>
      <c r="H53" s="116"/>
      <c r="I53" s="116"/>
      <c r="J53" s="118"/>
      <c r="K53" s="91"/>
      <c r="L53" s="106"/>
      <c r="M53" s="113"/>
      <c r="N53" s="46"/>
      <c r="O53" s="46"/>
      <c r="P53" s="46"/>
      <c r="Q53" s="46"/>
      <c r="R53" s="46"/>
    </row>
    <row r="54" spans="3:18" ht="21.75" customHeight="1" x14ac:dyDescent="0.25">
      <c r="C54" s="84"/>
      <c r="D54" s="84"/>
      <c r="E54" s="84"/>
      <c r="F54" s="31" t="s">
        <v>13</v>
      </c>
      <c r="G54" s="32"/>
      <c r="H54" s="32"/>
      <c r="I54" s="32"/>
      <c r="J54" s="6"/>
      <c r="K54" s="32"/>
      <c r="L54" s="32"/>
      <c r="M54" s="34">
        <f>G54+H54+I54+J54+K54+L54</f>
        <v>0</v>
      </c>
      <c r="N54" s="46"/>
      <c r="O54" s="46"/>
      <c r="P54" s="46"/>
      <c r="Q54" s="46"/>
      <c r="R54" s="46"/>
    </row>
    <row r="55" spans="3:18" ht="23.25" customHeight="1" x14ac:dyDescent="0.25">
      <c r="C55" s="98"/>
      <c r="D55" s="98"/>
      <c r="E55" s="98"/>
      <c r="F55" s="31" t="s">
        <v>14</v>
      </c>
      <c r="G55" s="32">
        <v>0.9</v>
      </c>
      <c r="H55" s="32">
        <v>0.8</v>
      </c>
      <c r="I55" s="32">
        <v>0.7</v>
      </c>
      <c r="J55" s="6">
        <v>0.7</v>
      </c>
      <c r="K55" s="32">
        <v>0.7</v>
      </c>
      <c r="L55" s="32">
        <v>0.7</v>
      </c>
      <c r="M55" s="34">
        <f>G55+H55+I55+J55+K55+L55</f>
        <v>4.5000000000000009</v>
      </c>
      <c r="N55" s="46"/>
      <c r="O55" s="46"/>
      <c r="P55" s="46"/>
      <c r="Q55" s="46"/>
      <c r="R55" s="46"/>
    </row>
    <row r="56" spans="3:18" ht="1.5" hidden="1" customHeight="1" x14ac:dyDescent="0.25">
      <c r="C56" s="2"/>
      <c r="D56" s="3"/>
      <c r="E56" s="97" t="s">
        <v>46</v>
      </c>
      <c r="F56" s="2"/>
      <c r="G56" s="42"/>
      <c r="H56" s="122"/>
      <c r="I56" s="118"/>
      <c r="J56" s="118"/>
      <c r="K56" s="6"/>
      <c r="L56" s="6"/>
      <c r="M56" s="120">
        <f>M59+M60+M61</f>
        <v>1022.1</v>
      </c>
      <c r="N56" s="46"/>
      <c r="O56" s="46"/>
      <c r="P56" s="46"/>
      <c r="Q56" s="46"/>
      <c r="R56" s="46"/>
    </row>
    <row r="57" spans="3:18" ht="33" customHeight="1" x14ac:dyDescent="0.25">
      <c r="C57" s="83" t="s">
        <v>16</v>
      </c>
      <c r="D57" s="83" t="s">
        <v>25</v>
      </c>
      <c r="E57" s="97"/>
      <c r="F57" s="1" t="s">
        <v>11</v>
      </c>
      <c r="G57" s="6">
        <f>G59+G60+G61</f>
        <v>1022.1</v>
      </c>
      <c r="H57" s="122">
        <f t="shared" ref="H57:H58" si="11">H59+H60+H61</f>
        <v>0</v>
      </c>
      <c r="I57" s="118"/>
      <c r="J57" s="118"/>
      <c r="K57" s="6"/>
      <c r="L57" s="6"/>
      <c r="M57" s="120">
        <f t="shared" ref="M57:M58" si="12">M59+M60+M61</f>
        <v>1022.1</v>
      </c>
      <c r="N57" s="46"/>
      <c r="O57" s="46"/>
      <c r="P57" s="46"/>
      <c r="Q57" s="46"/>
      <c r="R57" s="46"/>
    </row>
    <row r="58" spans="3:18" ht="15" hidden="1" customHeight="1" x14ac:dyDescent="0.25">
      <c r="C58" s="84"/>
      <c r="D58" s="84"/>
      <c r="E58" s="97"/>
      <c r="F58" s="1"/>
      <c r="G58" s="43"/>
      <c r="H58" s="122">
        <f t="shared" si="11"/>
        <v>0</v>
      </c>
      <c r="I58" s="118"/>
      <c r="J58" s="118"/>
      <c r="K58" s="6"/>
      <c r="L58" s="6"/>
      <c r="M58" s="120" t="e">
        <f t="shared" si="12"/>
        <v>#REF!</v>
      </c>
      <c r="N58" s="46"/>
      <c r="O58" s="46"/>
      <c r="P58" s="46"/>
      <c r="Q58" s="46"/>
      <c r="R58" s="46"/>
    </row>
    <row r="59" spans="3:18" ht="24.75" customHeight="1" x14ac:dyDescent="0.25">
      <c r="C59" s="84"/>
      <c r="D59" s="84"/>
      <c r="E59" s="97"/>
      <c r="F59" s="31" t="s">
        <v>12</v>
      </c>
      <c r="G59" s="25">
        <v>1001</v>
      </c>
      <c r="H59" s="25"/>
      <c r="I59" s="25"/>
      <c r="J59" s="4"/>
      <c r="K59" s="25"/>
      <c r="L59" s="25"/>
      <c r="M59" s="31">
        <f>G59+H59+I59+J59+K59+L59</f>
        <v>1001</v>
      </c>
      <c r="N59" s="46"/>
      <c r="O59" s="46"/>
      <c r="P59" s="46"/>
      <c r="Q59" s="46"/>
      <c r="R59" s="46"/>
    </row>
    <row r="60" spans="3:18" ht="22.5" customHeight="1" x14ac:dyDescent="0.25">
      <c r="C60" s="84"/>
      <c r="D60" s="84"/>
      <c r="E60" s="97"/>
      <c r="F60" s="31" t="s">
        <v>13</v>
      </c>
      <c r="G60" s="25">
        <v>10.1</v>
      </c>
      <c r="H60" s="25"/>
      <c r="I60" s="25"/>
      <c r="J60" s="4"/>
      <c r="K60" s="25"/>
      <c r="L60" s="25"/>
      <c r="M60" s="31">
        <f t="shared" ref="M60:M61" si="13">G60+H60+I60+J60+K60+L60</f>
        <v>10.1</v>
      </c>
      <c r="N60" s="46"/>
      <c r="O60" s="46"/>
      <c r="P60" s="46"/>
      <c r="Q60" s="46"/>
      <c r="R60" s="46"/>
    </row>
    <row r="61" spans="3:18" ht="68.25" customHeight="1" x14ac:dyDescent="0.25">
      <c r="C61" s="98"/>
      <c r="D61" s="98"/>
      <c r="E61" s="97"/>
      <c r="F61" s="31" t="s">
        <v>14</v>
      </c>
      <c r="G61" s="25">
        <v>11</v>
      </c>
      <c r="H61" s="25"/>
      <c r="I61" s="25"/>
      <c r="J61" s="4"/>
      <c r="K61" s="25"/>
      <c r="L61" s="25"/>
      <c r="M61" s="31">
        <f t="shared" si="13"/>
        <v>11</v>
      </c>
      <c r="N61" s="46"/>
      <c r="O61" s="46"/>
      <c r="P61" s="46"/>
      <c r="Q61" s="46"/>
      <c r="R61" s="46"/>
    </row>
    <row r="62" spans="3:18" ht="15" hidden="1" customHeight="1" x14ac:dyDescent="0.25">
      <c r="C62" s="2"/>
      <c r="D62" s="3"/>
      <c r="E62" s="97" t="s">
        <v>18</v>
      </c>
      <c r="F62" s="2"/>
      <c r="G62" s="2">
        <v>2.1</v>
      </c>
      <c r="H62" s="119"/>
      <c r="I62" s="119"/>
      <c r="J62" s="119"/>
      <c r="K62" s="4"/>
      <c r="L62" s="4"/>
      <c r="M62" s="120" t="e">
        <f>#REF!+G63+H62+I62+J62</f>
        <v>#REF!</v>
      </c>
      <c r="N62" s="46"/>
      <c r="O62" s="46"/>
      <c r="P62" s="46"/>
      <c r="Q62" s="46"/>
      <c r="R62" s="46"/>
    </row>
    <row r="63" spans="3:18" ht="0.75" customHeight="1" x14ac:dyDescent="0.25">
      <c r="C63" s="29" t="s">
        <v>16</v>
      </c>
      <c r="D63" s="29" t="s">
        <v>26</v>
      </c>
      <c r="E63" s="97"/>
      <c r="F63" s="4" t="s">
        <v>11</v>
      </c>
      <c r="G63" s="44"/>
      <c r="H63" s="119"/>
      <c r="I63" s="119"/>
      <c r="J63" s="119"/>
      <c r="K63" s="4"/>
      <c r="L63" s="4"/>
      <c r="M63" s="120" t="e">
        <f>#REF!+#REF!+G63+H63+I63+J63</f>
        <v>#REF!</v>
      </c>
      <c r="N63" s="46"/>
      <c r="O63" s="46"/>
      <c r="P63" s="46"/>
      <c r="Q63" s="46"/>
      <c r="R63" s="46"/>
    </row>
    <row r="64" spans="3:18" ht="6" hidden="1" customHeight="1" x14ac:dyDescent="0.25">
      <c r="C64" s="25"/>
      <c r="D64" s="25"/>
      <c r="E64" s="31"/>
      <c r="F64" s="25"/>
      <c r="G64" s="25"/>
      <c r="H64" s="25"/>
      <c r="I64" s="25"/>
      <c r="J64" s="4"/>
      <c r="K64" s="25"/>
      <c r="L64" s="25"/>
      <c r="M64" s="31" t="e">
        <f>#REF!+#REF!+G64+H64+I64+J64</f>
        <v>#REF!</v>
      </c>
      <c r="N64" s="46"/>
      <c r="O64" s="46"/>
      <c r="P64" s="46"/>
      <c r="Q64" s="46"/>
      <c r="R64" s="46"/>
    </row>
    <row r="65" spans="3:18" ht="48.75" customHeight="1" x14ac:dyDescent="0.25">
      <c r="C65" s="83" t="s">
        <v>16</v>
      </c>
      <c r="D65" s="79" t="s">
        <v>27</v>
      </c>
      <c r="E65" s="97"/>
      <c r="F65" s="1" t="s">
        <v>11</v>
      </c>
      <c r="G65" s="4"/>
      <c r="H65" s="1"/>
      <c r="I65" s="1"/>
      <c r="J65" s="1"/>
      <c r="K65" s="1"/>
      <c r="L65" s="1"/>
      <c r="M65" s="1">
        <f>M74+M76+M77</f>
        <v>0</v>
      </c>
      <c r="N65" s="46"/>
      <c r="O65" s="46"/>
      <c r="P65" s="46"/>
      <c r="Q65" s="46"/>
      <c r="R65" s="46"/>
    </row>
    <row r="66" spans="3:18" ht="0.75" hidden="1" customHeight="1" x14ac:dyDescent="0.25">
      <c r="C66" s="84"/>
      <c r="D66" s="79"/>
      <c r="E66" s="97"/>
      <c r="F66" s="1"/>
      <c r="G66" s="45"/>
      <c r="H66" s="1"/>
      <c r="I66" s="1"/>
      <c r="J66" s="1"/>
      <c r="K66" s="1"/>
      <c r="L66" s="1"/>
      <c r="M66" s="1" t="e">
        <f>#REF!+#REF!+G66+H66+I66+J66</f>
        <v>#REF!</v>
      </c>
      <c r="N66" s="46"/>
      <c r="O66" s="46"/>
      <c r="P66" s="46"/>
      <c r="Q66" s="46"/>
      <c r="R66" s="46"/>
    </row>
    <row r="67" spans="3:18" ht="15" hidden="1" customHeight="1" x14ac:dyDescent="0.25">
      <c r="C67" s="84"/>
      <c r="D67" s="79"/>
      <c r="E67" s="97"/>
      <c r="F67" s="45"/>
      <c r="G67" s="45"/>
      <c r="H67" s="1"/>
      <c r="I67" s="1"/>
      <c r="J67" s="1"/>
      <c r="K67" s="1"/>
      <c r="L67" s="1"/>
      <c r="M67" s="1" t="e">
        <f>#REF!+#REF!+G67+H67+I67+J67</f>
        <v>#REF!</v>
      </c>
      <c r="N67" s="46"/>
      <c r="O67" s="46"/>
      <c r="P67" s="46"/>
      <c r="Q67" s="46"/>
      <c r="R67" s="46"/>
    </row>
    <row r="68" spans="3:18" ht="15" hidden="1" customHeight="1" x14ac:dyDescent="0.25">
      <c r="C68" s="84"/>
      <c r="D68" s="79"/>
      <c r="E68" s="97"/>
      <c r="F68" s="45"/>
      <c r="G68" s="45"/>
      <c r="H68" s="1"/>
      <c r="I68" s="1"/>
      <c r="J68" s="1"/>
      <c r="K68" s="1"/>
      <c r="L68" s="1"/>
      <c r="M68" s="1" t="e">
        <f>#REF!+#REF!+G68+H68+I68+J68</f>
        <v>#REF!</v>
      </c>
      <c r="N68" s="46"/>
      <c r="O68" s="46"/>
      <c r="P68" s="46"/>
      <c r="Q68" s="46"/>
      <c r="R68" s="46"/>
    </row>
    <row r="69" spans="3:18" ht="15" hidden="1" customHeight="1" x14ac:dyDescent="0.25">
      <c r="C69" s="84"/>
      <c r="D69" s="79"/>
      <c r="E69" s="97"/>
      <c r="F69" s="45"/>
      <c r="G69" s="45"/>
      <c r="H69" s="1"/>
      <c r="I69" s="1"/>
      <c r="J69" s="1"/>
      <c r="K69" s="1"/>
      <c r="L69" s="1"/>
      <c r="M69" s="1" t="e">
        <f>#REF!+#REF!+G69+H69+I69+J69</f>
        <v>#REF!</v>
      </c>
      <c r="N69" s="46"/>
      <c r="O69" s="46"/>
      <c r="P69" s="46"/>
      <c r="Q69" s="46"/>
      <c r="R69" s="46"/>
    </row>
    <row r="70" spans="3:18" ht="15" hidden="1" customHeight="1" x14ac:dyDescent="0.25">
      <c r="C70" s="84"/>
      <c r="D70" s="79"/>
      <c r="E70" s="97"/>
      <c r="F70" s="45"/>
      <c r="G70" s="45"/>
      <c r="H70" s="1"/>
      <c r="I70" s="1"/>
      <c r="J70" s="1"/>
      <c r="K70" s="1"/>
      <c r="L70" s="1"/>
      <c r="M70" s="1" t="e">
        <f>#REF!+#REF!+G70+H70+I70+J70</f>
        <v>#REF!</v>
      </c>
      <c r="N70" s="46"/>
      <c r="O70" s="46"/>
      <c r="P70" s="46"/>
      <c r="Q70" s="46"/>
      <c r="R70" s="46"/>
    </row>
    <row r="71" spans="3:18" ht="15" hidden="1" customHeight="1" x14ac:dyDescent="0.25">
      <c r="C71" s="84"/>
      <c r="D71" s="79"/>
      <c r="E71" s="97"/>
      <c r="F71" s="45"/>
      <c r="G71" s="45"/>
      <c r="H71" s="1"/>
      <c r="I71" s="1"/>
      <c r="J71" s="1"/>
      <c r="K71" s="1"/>
      <c r="L71" s="1"/>
      <c r="M71" s="1" t="e">
        <f>#REF!+#REF!+G71+H71+I71+J71</f>
        <v>#REF!</v>
      </c>
      <c r="N71" s="46"/>
      <c r="O71" s="46"/>
      <c r="P71" s="46"/>
      <c r="Q71" s="46"/>
      <c r="R71" s="46"/>
    </row>
    <row r="72" spans="3:18" ht="15" hidden="1" customHeight="1" x14ac:dyDescent="0.25">
      <c r="C72" s="84"/>
      <c r="D72" s="79"/>
      <c r="E72" s="97"/>
      <c r="F72" s="45"/>
      <c r="G72" s="45"/>
      <c r="H72" s="1"/>
      <c r="I72" s="1"/>
      <c r="J72" s="1"/>
      <c r="K72" s="1"/>
      <c r="L72" s="1"/>
      <c r="M72" s="1" t="e">
        <f>#REF!+#REF!+G72+H72+I72+J72</f>
        <v>#REF!</v>
      </c>
      <c r="N72" s="46"/>
      <c r="O72" s="46"/>
      <c r="P72" s="46"/>
      <c r="Q72" s="46"/>
      <c r="R72" s="46"/>
    </row>
    <row r="73" spans="3:18" ht="15" hidden="1" customHeight="1" x14ac:dyDescent="0.25">
      <c r="C73" s="84"/>
      <c r="D73" s="79"/>
      <c r="E73" s="97"/>
      <c r="F73" s="45"/>
      <c r="G73" s="45"/>
      <c r="H73" s="1"/>
      <c r="I73" s="1"/>
      <c r="J73" s="1"/>
      <c r="K73" s="1"/>
      <c r="L73" s="1"/>
      <c r="M73" s="1" t="e">
        <f>#REF!+#REF!+G73+H73+I73+J73</f>
        <v>#REF!</v>
      </c>
      <c r="N73" s="46"/>
      <c r="O73" s="46"/>
      <c r="P73" s="46"/>
      <c r="Q73" s="46"/>
      <c r="R73" s="46"/>
    </row>
    <row r="74" spans="3:18" ht="15" customHeight="1" x14ac:dyDescent="0.25">
      <c r="C74" s="84"/>
      <c r="D74" s="79"/>
      <c r="E74" s="97"/>
      <c r="F74" s="79" t="s">
        <v>12</v>
      </c>
      <c r="G74" s="79"/>
      <c r="H74" s="79"/>
      <c r="I74" s="79"/>
      <c r="J74" s="119"/>
      <c r="K74" s="83"/>
      <c r="L74" s="83"/>
      <c r="M74" s="97">
        <f>G74+H74+I74+J74+K74+L74</f>
        <v>0</v>
      </c>
      <c r="N74" s="46"/>
      <c r="O74" s="46"/>
      <c r="P74" s="46"/>
      <c r="Q74" s="46"/>
      <c r="R74" s="46"/>
    </row>
    <row r="75" spans="3:18" x14ac:dyDescent="0.25">
      <c r="C75" s="84"/>
      <c r="D75" s="79"/>
      <c r="E75" s="97"/>
      <c r="F75" s="79"/>
      <c r="G75" s="79"/>
      <c r="H75" s="79"/>
      <c r="I75" s="79"/>
      <c r="J75" s="119"/>
      <c r="K75" s="98"/>
      <c r="L75" s="98"/>
      <c r="M75" s="97"/>
      <c r="N75" s="46"/>
      <c r="O75" s="46"/>
      <c r="P75" s="46"/>
      <c r="Q75" s="46"/>
      <c r="R75" s="46"/>
    </row>
    <row r="76" spans="3:18" ht="21.75" customHeight="1" x14ac:dyDescent="0.25">
      <c r="C76" s="84"/>
      <c r="D76" s="79"/>
      <c r="E76" s="97"/>
      <c r="F76" s="31" t="s">
        <v>13</v>
      </c>
      <c r="G76" s="25"/>
      <c r="H76" s="25"/>
      <c r="I76" s="25"/>
      <c r="J76" s="4"/>
      <c r="K76" s="25"/>
      <c r="L76" s="25"/>
      <c r="M76" s="31">
        <f t="shared" ref="M76:M85" si="14">G76+H76+I76+J76+K76+L76</f>
        <v>0</v>
      </c>
      <c r="N76" s="46"/>
      <c r="O76" s="46"/>
      <c r="P76" s="46"/>
      <c r="Q76" s="46"/>
      <c r="R76" s="46"/>
    </row>
    <row r="77" spans="3:18" ht="23.25" customHeight="1" x14ac:dyDescent="0.25">
      <c r="C77" s="98"/>
      <c r="D77" s="79"/>
      <c r="E77" s="97"/>
      <c r="F77" s="31" t="s">
        <v>14</v>
      </c>
      <c r="G77" s="25"/>
      <c r="H77" s="25"/>
      <c r="I77" s="25"/>
      <c r="J77" s="4"/>
      <c r="K77" s="25"/>
      <c r="L77" s="25"/>
      <c r="M77" s="31">
        <f t="shared" si="14"/>
        <v>0</v>
      </c>
      <c r="N77" s="46"/>
      <c r="O77" s="46"/>
      <c r="P77" s="46"/>
      <c r="Q77" s="46"/>
      <c r="R77" s="46"/>
    </row>
    <row r="78" spans="3:18" ht="15.75" customHeight="1" x14ac:dyDescent="0.25">
      <c r="C78" s="82" t="s">
        <v>16</v>
      </c>
      <c r="D78" s="82" t="s">
        <v>36</v>
      </c>
      <c r="E78" s="82" t="s">
        <v>48</v>
      </c>
      <c r="F78" s="16" t="s">
        <v>11</v>
      </c>
      <c r="G78" s="16">
        <f>G79+G80+G81</f>
        <v>210</v>
      </c>
      <c r="H78" s="16"/>
      <c r="I78" s="16"/>
      <c r="J78" s="49"/>
      <c r="K78" s="16"/>
      <c r="L78" s="16"/>
      <c r="M78" s="16">
        <f t="shared" si="14"/>
        <v>210</v>
      </c>
      <c r="N78" s="46"/>
      <c r="O78" s="46"/>
      <c r="P78" s="46"/>
      <c r="Q78" s="46"/>
      <c r="R78" s="46"/>
    </row>
    <row r="79" spans="3:18" ht="24.75" x14ac:dyDescent="0.25">
      <c r="C79" s="82"/>
      <c r="D79" s="82"/>
      <c r="E79" s="82"/>
      <c r="F79" s="18" t="s">
        <v>12</v>
      </c>
      <c r="G79" s="16"/>
      <c r="H79" s="16"/>
      <c r="I79" s="16"/>
      <c r="J79" s="49"/>
      <c r="K79" s="16"/>
      <c r="L79" s="16"/>
      <c r="M79" s="16">
        <f t="shared" si="14"/>
        <v>0</v>
      </c>
      <c r="N79" s="46"/>
      <c r="O79" s="46"/>
      <c r="P79" s="46"/>
      <c r="Q79" s="46"/>
      <c r="R79" s="46"/>
    </row>
    <row r="80" spans="3:18" ht="27" customHeight="1" x14ac:dyDescent="0.25">
      <c r="C80" s="82"/>
      <c r="D80" s="82"/>
      <c r="E80" s="82"/>
      <c r="F80" s="18" t="s">
        <v>13</v>
      </c>
      <c r="G80" s="16">
        <v>160</v>
      </c>
      <c r="H80" s="16"/>
      <c r="I80" s="16"/>
      <c r="J80" s="49"/>
      <c r="K80" s="16"/>
      <c r="L80" s="16"/>
      <c r="M80" s="16">
        <f t="shared" si="14"/>
        <v>160</v>
      </c>
      <c r="N80" s="46"/>
      <c r="O80" s="46"/>
      <c r="P80" s="46"/>
      <c r="Q80" s="46"/>
      <c r="R80" s="46"/>
    </row>
    <row r="81" spans="3:18" ht="20.25" customHeight="1" x14ac:dyDescent="0.25">
      <c r="C81" s="82"/>
      <c r="D81" s="82"/>
      <c r="E81" s="82"/>
      <c r="F81" s="16" t="s">
        <v>14</v>
      </c>
      <c r="G81" s="16">
        <v>50</v>
      </c>
      <c r="H81" s="16"/>
      <c r="I81" s="16"/>
      <c r="J81" s="49"/>
      <c r="K81" s="16"/>
      <c r="L81" s="16"/>
      <c r="M81" s="16">
        <f t="shared" si="14"/>
        <v>50</v>
      </c>
      <c r="N81" s="46"/>
      <c r="O81" s="46"/>
      <c r="P81" s="46"/>
      <c r="Q81" s="46"/>
      <c r="R81" s="46"/>
    </row>
    <row r="82" spans="3:18" x14ac:dyDescent="0.25">
      <c r="C82" s="82" t="s">
        <v>16</v>
      </c>
      <c r="D82" s="82" t="s">
        <v>37</v>
      </c>
      <c r="E82" s="82" t="s">
        <v>48</v>
      </c>
      <c r="F82" s="16" t="s">
        <v>11</v>
      </c>
      <c r="G82" s="16">
        <f>G83+G84+G85</f>
        <v>240</v>
      </c>
      <c r="H82" s="16"/>
      <c r="I82" s="16"/>
      <c r="J82" s="49"/>
      <c r="K82" s="16"/>
      <c r="L82" s="16"/>
      <c r="M82" s="16">
        <f t="shared" si="14"/>
        <v>240</v>
      </c>
      <c r="N82" s="46"/>
      <c r="O82" s="46"/>
      <c r="P82" s="46"/>
      <c r="Q82" s="46"/>
      <c r="R82" s="46"/>
    </row>
    <row r="83" spans="3:18" ht="24.75" x14ac:dyDescent="0.25">
      <c r="C83" s="82"/>
      <c r="D83" s="82"/>
      <c r="E83" s="82"/>
      <c r="F83" s="18" t="s">
        <v>12</v>
      </c>
      <c r="G83" s="16"/>
      <c r="H83" s="16"/>
      <c r="I83" s="16"/>
      <c r="J83" s="49"/>
      <c r="K83" s="16"/>
      <c r="L83" s="16"/>
      <c r="M83" s="16">
        <f t="shared" si="14"/>
        <v>0</v>
      </c>
      <c r="N83" s="46"/>
      <c r="O83" s="46"/>
      <c r="P83" s="46"/>
      <c r="Q83" s="46"/>
      <c r="R83" s="46"/>
    </row>
    <row r="84" spans="3:18" ht="24.75" x14ac:dyDescent="0.25">
      <c r="C84" s="82"/>
      <c r="D84" s="82"/>
      <c r="E84" s="82"/>
      <c r="F84" s="18" t="s">
        <v>13</v>
      </c>
      <c r="G84" s="16">
        <v>240</v>
      </c>
      <c r="H84" s="16"/>
      <c r="I84" s="16"/>
      <c r="J84" s="49"/>
      <c r="K84" s="16"/>
      <c r="L84" s="16"/>
      <c r="M84" s="16">
        <f t="shared" si="14"/>
        <v>240</v>
      </c>
      <c r="N84" s="46"/>
      <c r="O84" s="46"/>
      <c r="P84" s="46"/>
      <c r="Q84" s="46"/>
      <c r="R84" s="46"/>
    </row>
    <row r="85" spans="3:18" ht="27" customHeight="1" x14ac:dyDescent="0.25">
      <c r="C85" s="82"/>
      <c r="D85" s="82"/>
      <c r="E85" s="82"/>
      <c r="F85" s="16" t="s">
        <v>14</v>
      </c>
      <c r="G85" s="16"/>
      <c r="H85" s="16"/>
      <c r="I85" s="16"/>
      <c r="J85" s="49"/>
      <c r="K85" s="16"/>
      <c r="L85" s="16"/>
      <c r="M85" s="16">
        <f t="shared" si="14"/>
        <v>0</v>
      </c>
      <c r="N85" s="46"/>
      <c r="O85" s="46"/>
      <c r="P85" s="46"/>
      <c r="Q85" s="46"/>
      <c r="R85" s="46"/>
    </row>
    <row r="86" spans="3:18" hidden="1" x14ac:dyDescent="0.25">
      <c r="C86" s="82" t="s">
        <v>16</v>
      </c>
      <c r="D86" s="82" t="s">
        <v>38</v>
      </c>
      <c r="E86" s="82" t="s">
        <v>18</v>
      </c>
      <c r="F86" s="16" t="s">
        <v>11</v>
      </c>
      <c r="G86" s="16"/>
      <c r="H86" s="16"/>
      <c r="I86" s="16">
        <f>I87+I88+I89</f>
        <v>0</v>
      </c>
      <c r="J86" s="49"/>
      <c r="K86" s="16"/>
      <c r="L86" s="16"/>
      <c r="M86" s="16">
        <f t="shared" ref="M86:M89" si="15">G86+H86+I86+J86+K86+L86</f>
        <v>0</v>
      </c>
      <c r="N86" s="46"/>
      <c r="O86" s="46"/>
      <c r="P86" s="46">
        <v>8000</v>
      </c>
      <c r="Q86" s="46"/>
      <c r="R86" s="46"/>
    </row>
    <row r="87" spans="3:18" ht="24.75" hidden="1" x14ac:dyDescent="0.25">
      <c r="C87" s="82"/>
      <c r="D87" s="82"/>
      <c r="E87" s="82"/>
      <c r="F87" s="18" t="s">
        <v>12</v>
      </c>
      <c r="G87" s="16"/>
      <c r="H87" s="16"/>
      <c r="I87" s="16"/>
      <c r="J87" s="49"/>
      <c r="K87" s="16"/>
      <c r="L87" s="16"/>
      <c r="M87" s="16">
        <f t="shared" si="15"/>
        <v>0</v>
      </c>
      <c r="N87" s="46"/>
      <c r="O87" s="46"/>
      <c r="P87" s="46">
        <v>7520</v>
      </c>
      <c r="Q87" s="46"/>
      <c r="R87" s="46"/>
    </row>
    <row r="88" spans="3:18" ht="24.75" hidden="1" x14ac:dyDescent="0.25">
      <c r="C88" s="82"/>
      <c r="D88" s="82"/>
      <c r="E88" s="82"/>
      <c r="F88" s="18" t="s">
        <v>13</v>
      </c>
      <c r="G88" s="16"/>
      <c r="H88" s="16"/>
      <c r="I88" s="16"/>
      <c r="J88" s="49"/>
      <c r="K88" s="16"/>
      <c r="L88" s="16"/>
      <c r="M88" s="16">
        <f t="shared" si="15"/>
        <v>0</v>
      </c>
      <c r="N88" s="46"/>
      <c r="O88" s="46"/>
      <c r="P88" s="46"/>
      <c r="Q88" s="46"/>
      <c r="R88" s="46"/>
    </row>
    <row r="89" spans="3:18" ht="47.25" hidden="1" customHeight="1" x14ac:dyDescent="0.25">
      <c r="C89" s="82"/>
      <c r="D89" s="82"/>
      <c r="E89" s="82"/>
      <c r="F89" s="16" t="s">
        <v>14</v>
      </c>
      <c r="G89" s="16"/>
      <c r="H89" s="16"/>
      <c r="I89" s="16"/>
      <c r="J89" s="49"/>
      <c r="K89" s="16"/>
      <c r="L89" s="16"/>
      <c r="M89" s="16">
        <f t="shared" si="15"/>
        <v>0</v>
      </c>
      <c r="N89" s="46"/>
      <c r="O89" s="46"/>
      <c r="P89" s="46">
        <v>480</v>
      </c>
      <c r="Q89" s="46"/>
      <c r="R89" s="46"/>
    </row>
    <row r="90" spans="3:18" hidden="1" x14ac:dyDescent="0.25">
      <c r="C90" s="82" t="s">
        <v>16</v>
      </c>
      <c r="D90" s="82" t="s">
        <v>39</v>
      </c>
      <c r="E90" s="82" t="s">
        <v>18</v>
      </c>
      <c r="F90" s="16" t="s">
        <v>11</v>
      </c>
      <c r="G90" s="16"/>
      <c r="H90" s="16"/>
      <c r="I90" s="16">
        <f>I91+I92+I93</f>
        <v>0</v>
      </c>
      <c r="J90" s="49">
        <f t="shared" ref="J90:L90" si="16">J91+J92+J93</f>
        <v>0</v>
      </c>
      <c r="K90" s="16">
        <f t="shared" si="16"/>
        <v>0</v>
      </c>
      <c r="L90" s="16">
        <f t="shared" si="16"/>
        <v>0</v>
      </c>
      <c r="M90" s="16">
        <f t="shared" ref="M90:M93" si="17">G90+H90+I90+J90+K90+L90</f>
        <v>0</v>
      </c>
      <c r="N90" s="46"/>
      <c r="O90" s="46"/>
      <c r="P90" s="46"/>
      <c r="Q90" s="46"/>
      <c r="R90" s="46"/>
    </row>
    <row r="91" spans="3:18" ht="24.75" hidden="1" x14ac:dyDescent="0.25">
      <c r="C91" s="82"/>
      <c r="D91" s="82"/>
      <c r="E91" s="82"/>
      <c r="F91" s="18" t="s">
        <v>12</v>
      </c>
      <c r="G91" s="16"/>
      <c r="H91" s="16"/>
      <c r="I91" s="16"/>
      <c r="J91" s="49"/>
      <c r="K91" s="16"/>
      <c r="L91" s="16"/>
      <c r="M91" s="16">
        <f t="shared" si="17"/>
        <v>0</v>
      </c>
      <c r="N91" s="46"/>
      <c r="O91" s="46"/>
      <c r="P91" s="46"/>
      <c r="Q91" s="46"/>
      <c r="R91" s="46"/>
    </row>
    <row r="92" spans="3:18" ht="24.75" hidden="1" x14ac:dyDescent="0.25">
      <c r="C92" s="82"/>
      <c r="D92" s="82"/>
      <c r="E92" s="82"/>
      <c r="F92" s="18" t="s">
        <v>13</v>
      </c>
      <c r="G92" s="16"/>
      <c r="H92" s="16"/>
      <c r="I92" s="16"/>
      <c r="J92" s="49"/>
      <c r="K92" s="16"/>
      <c r="L92" s="16"/>
      <c r="M92" s="16">
        <f t="shared" si="17"/>
        <v>0</v>
      </c>
      <c r="N92" s="46"/>
      <c r="O92" s="46"/>
      <c r="P92" s="46"/>
      <c r="Q92" s="46"/>
      <c r="R92" s="46"/>
    </row>
    <row r="93" spans="3:18" ht="36.75" customHeight="1" x14ac:dyDescent="0.25">
      <c r="C93" s="82"/>
      <c r="D93" s="82"/>
      <c r="E93" s="82"/>
      <c r="F93" s="16" t="s">
        <v>14</v>
      </c>
      <c r="G93" s="16"/>
      <c r="H93" s="16"/>
      <c r="I93" s="16"/>
      <c r="J93" s="49"/>
      <c r="K93" s="16"/>
      <c r="L93" s="16"/>
      <c r="M93" s="16">
        <f t="shared" si="17"/>
        <v>0</v>
      </c>
      <c r="N93" s="46"/>
      <c r="O93" s="46"/>
      <c r="P93" s="46"/>
      <c r="Q93" s="46"/>
      <c r="R93" s="46"/>
    </row>
    <row r="94" spans="3:18" ht="24" customHeight="1" x14ac:dyDescent="0.25">
      <c r="C94" s="83" t="s">
        <v>22</v>
      </c>
      <c r="D94" s="83" t="s">
        <v>40</v>
      </c>
      <c r="E94" s="83" t="s">
        <v>20</v>
      </c>
      <c r="F94" s="97" t="s">
        <v>11</v>
      </c>
      <c r="G94" s="121">
        <f>G96+G97+G99+G101</f>
        <v>0</v>
      </c>
      <c r="H94" s="116">
        <f>H96+H97+H99</f>
        <v>1770.7</v>
      </c>
      <c r="I94" s="117"/>
      <c r="J94" s="120">
        <f t="shared" ref="J94" si="18">J96+J97+J99+J101</f>
        <v>0</v>
      </c>
      <c r="K94" s="90">
        <v>0</v>
      </c>
      <c r="L94" s="90">
        <f>L96+L97+L99+L101</f>
        <v>0</v>
      </c>
      <c r="M94" s="113">
        <f>M96+M97+M99+M101</f>
        <v>2899.9</v>
      </c>
      <c r="N94" s="46"/>
      <c r="O94" s="46"/>
      <c r="P94" s="46"/>
      <c r="Q94" s="46"/>
      <c r="R94" s="46"/>
    </row>
    <row r="95" spans="3:18" ht="25.5" customHeight="1" x14ac:dyDescent="0.25">
      <c r="C95" s="84"/>
      <c r="D95" s="84"/>
      <c r="E95" s="84"/>
      <c r="F95" s="97"/>
      <c r="G95" s="121"/>
      <c r="H95" s="116"/>
      <c r="I95" s="117"/>
      <c r="J95" s="120"/>
      <c r="K95" s="91"/>
      <c r="L95" s="91"/>
      <c r="M95" s="113"/>
      <c r="N95" s="46"/>
      <c r="O95" s="46"/>
      <c r="P95" s="46"/>
      <c r="Q95" s="46"/>
      <c r="R95" s="46"/>
    </row>
    <row r="96" spans="3:18" ht="24" x14ac:dyDescent="0.25">
      <c r="C96" s="84"/>
      <c r="D96" s="84"/>
      <c r="E96" s="84"/>
      <c r="F96" s="31" t="s">
        <v>12</v>
      </c>
      <c r="G96" s="32"/>
      <c r="H96" s="32"/>
      <c r="I96" s="9"/>
      <c r="J96" s="7"/>
      <c r="K96" s="7"/>
      <c r="L96" s="7"/>
      <c r="M96" s="30">
        <f t="shared" ref="M96:M100" si="19">G96+H96+I96+J96+K96+L96</f>
        <v>0</v>
      </c>
      <c r="N96" s="46"/>
      <c r="O96" s="46"/>
      <c r="P96" s="46"/>
      <c r="Q96" s="46"/>
      <c r="R96" s="46"/>
    </row>
    <row r="97" spans="3:18" x14ac:dyDescent="0.25">
      <c r="C97" s="84"/>
      <c r="D97" s="84"/>
      <c r="E97" s="84"/>
      <c r="F97" s="97" t="s">
        <v>13</v>
      </c>
      <c r="G97" s="116"/>
      <c r="H97" s="116">
        <v>1752.9</v>
      </c>
      <c r="I97" s="117"/>
      <c r="J97" s="118"/>
      <c r="K97" s="90"/>
      <c r="L97" s="90"/>
      <c r="M97" s="113">
        <f t="shared" si="19"/>
        <v>1752.9</v>
      </c>
      <c r="N97" s="46"/>
      <c r="O97" s="46"/>
      <c r="P97" s="46"/>
      <c r="Q97" s="46"/>
      <c r="R97" s="46"/>
    </row>
    <row r="98" spans="3:18" ht="9.75" customHeight="1" x14ac:dyDescent="0.25">
      <c r="C98" s="84"/>
      <c r="D98" s="84"/>
      <c r="E98" s="84"/>
      <c r="F98" s="97"/>
      <c r="G98" s="116"/>
      <c r="H98" s="116"/>
      <c r="I98" s="117"/>
      <c r="J98" s="118"/>
      <c r="K98" s="91"/>
      <c r="L98" s="91"/>
      <c r="M98" s="113">
        <f t="shared" si="19"/>
        <v>0</v>
      </c>
      <c r="N98" s="46"/>
      <c r="O98" s="46"/>
      <c r="P98" s="46"/>
      <c r="Q98" s="46"/>
      <c r="R98" s="46"/>
    </row>
    <row r="99" spans="3:18" x14ac:dyDescent="0.25">
      <c r="C99" s="84"/>
      <c r="D99" s="84"/>
      <c r="E99" s="84"/>
      <c r="F99" s="114" t="s">
        <v>14</v>
      </c>
      <c r="G99" s="116"/>
      <c r="H99" s="116">
        <v>17.8</v>
      </c>
      <c r="I99" s="117"/>
      <c r="J99" s="118"/>
      <c r="K99" s="90"/>
      <c r="L99" s="90"/>
      <c r="M99" s="113">
        <f t="shared" si="19"/>
        <v>17.8</v>
      </c>
      <c r="N99" s="46"/>
      <c r="O99" s="46"/>
      <c r="P99" s="46"/>
      <c r="Q99" s="46"/>
      <c r="R99" s="46"/>
    </row>
    <row r="100" spans="3:18" ht="17.25" customHeight="1" x14ac:dyDescent="0.25">
      <c r="C100" s="98"/>
      <c r="D100" s="98"/>
      <c r="E100" s="98"/>
      <c r="F100" s="115"/>
      <c r="G100" s="116"/>
      <c r="H100" s="116"/>
      <c r="I100" s="117"/>
      <c r="J100" s="118"/>
      <c r="K100" s="91"/>
      <c r="L100" s="91"/>
      <c r="M100" s="113">
        <f t="shared" si="19"/>
        <v>0</v>
      </c>
      <c r="N100" s="46"/>
      <c r="O100" s="46"/>
      <c r="P100" s="46"/>
      <c r="Q100" s="46"/>
      <c r="R100" s="46"/>
    </row>
    <row r="101" spans="3:18" ht="24" customHeight="1" x14ac:dyDescent="0.25">
      <c r="C101" s="83" t="s">
        <v>22</v>
      </c>
      <c r="D101" s="83" t="s">
        <v>42</v>
      </c>
      <c r="E101" s="83" t="s">
        <v>20</v>
      </c>
      <c r="F101" s="97" t="s">
        <v>11</v>
      </c>
      <c r="G101" s="121">
        <f>G103+G104+G106+G108</f>
        <v>0</v>
      </c>
      <c r="H101" s="116">
        <f>H103+H104+H106+H108</f>
        <v>1104.2</v>
      </c>
      <c r="I101" s="117"/>
      <c r="J101" s="120">
        <f t="shared" ref="J101:L101" si="20">J103+J104+J106+J108</f>
        <v>0</v>
      </c>
      <c r="K101" s="90">
        <f t="shared" si="20"/>
        <v>0</v>
      </c>
      <c r="L101" s="90">
        <f t="shared" si="20"/>
        <v>0</v>
      </c>
      <c r="M101" s="113">
        <f>M103+M104+M106+M108</f>
        <v>1129.2</v>
      </c>
      <c r="N101" s="46"/>
      <c r="O101" s="46"/>
      <c r="P101" s="46"/>
      <c r="Q101" s="46"/>
      <c r="R101" s="46"/>
    </row>
    <row r="102" spans="3:18" ht="3" hidden="1" customHeight="1" x14ac:dyDescent="0.25">
      <c r="C102" s="84"/>
      <c r="D102" s="84"/>
      <c r="E102" s="84"/>
      <c r="F102" s="97"/>
      <c r="G102" s="121"/>
      <c r="H102" s="116"/>
      <c r="I102" s="117"/>
      <c r="J102" s="120"/>
      <c r="K102" s="91"/>
      <c r="L102" s="91"/>
      <c r="M102" s="113"/>
      <c r="N102" s="46"/>
      <c r="O102" s="46"/>
      <c r="P102" s="46"/>
      <c r="Q102" s="46"/>
      <c r="R102" s="46"/>
    </row>
    <row r="103" spans="3:18" ht="24" x14ac:dyDescent="0.25">
      <c r="C103" s="84"/>
      <c r="D103" s="84"/>
      <c r="E103" s="84"/>
      <c r="F103" s="31" t="s">
        <v>12</v>
      </c>
      <c r="G103" s="32"/>
      <c r="H103" s="32"/>
      <c r="I103" s="9"/>
      <c r="J103" s="7"/>
      <c r="K103" s="7"/>
      <c r="L103" s="7"/>
      <c r="M103" s="30">
        <f t="shared" ref="M103:M111" si="21">G103+H103+I103+J103+K103+L103</f>
        <v>0</v>
      </c>
      <c r="N103" s="46"/>
      <c r="O103" s="46"/>
      <c r="P103" s="46"/>
      <c r="Q103" s="46"/>
      <c r="R103" s="46"/>
    </row>
    <row r="104" spans="3:18" x14ac:dyDescent="0.25">
      <c r="C104" s="84"/>
      <c r="D104" s="84"/>
      <c r="E104" s="84"/>
      <c r="F104" s="97" t="s">
        <v>13</v>
      </c>
      <c r="G104" s="116"/>
      <c r="H104" s="116"/>
      <c r="I104" s="117"/>
      <c r="J104" s="118"/>
      <c r="K104" s="90"/>
      <c r="L104" s="90"/>
      <c r="M104" s="113">
        <f t="shared" si="21"/>
        <v>0</v>
      </c>
      <c r="N104" s="46"/>
      <c r="O104" s="46"/>
      <c r="P104" s="46"/>
      <c r="Q104" s="46"/>
      <c r="R104" s="46"/>
    </row>
    <row r="105" spans="3:18" ht="9.75" customHeight="1" x14ac:dyDescent="0.25">
      <c r="C105" s="84"/>
      <c r="D105" s="84"/>
      <c r="E105" s="84"/>
      <c r="F105" s="97"/>
      <c r="G105" s="116"/>
      <c r="H105" s="116"/>
      <c r="I105" s="117"/>
      <c r="J105" s="118"/>
      <c r="K105" s="91"/>
      <c r="L105" s="91"/>
      <c r="M105" s="113">
        <f t="shared" si="21"/>
        <v>0</v>
      </c>
      <c r="N105" s="46"/>
      <c r="O105" s="46"/>
      <c r="P105" s="46"/>
      <c r="Q105" s="46"/>
      <c r="R105" s="46"/>
    </row>
    <row r="106" spans="3:18" x14ac:dyDescent="0.25">
      <c r="C106" s="84"/>
      <c r="D106" s="84"/>
      <c r="E106" s="84"/>
      <c r="F106" s="114" t="s">
        <v>14</v>
      </c>
      <c r="G106" s="116"/>
      <c r="H106" s="116">
        <v>1104.2</v>
      </c>
      <c r="I106" s="117"/>
      <c r="J106" s="118"/>
      <c r="K106" s="90"/>
      <c r="L106" s="90"/>
      <c r="M106" s="113">
        <f t="shared" si="21"/>
        <v>1104.2</v>
      </c>
      <c r="N106" s="46"/>
      <c r="O106" s="46"/>
      <c r="P106" s="46"/>
      <c r="Q106" s="46"/>
      <c r="R106" s="46"/>
    </row>
    <row r="107" spans="3:18" ht="17.25" customHeight="1" x14ac:dyDescent="0.25">
      <c r="C107" s="98"/>
      <c r="D107" s="98"/>
      <c r="E107" s="98"/>
      <c r="F107" s="115"/>
      <c r="G107" s="116"/>
      <c r="H107" s="116"/>
      <c r="I107" s="117"/>
      <c r="J107" s="118"/>
      <c r="K107" s="91"/>
      <c r="L107" s="91"/>
      <c r="M107" s="113">
        <f t="shared" si="21"/>
        <v>0</v>
      </c>
      <c r="N107" s="46"/>
      <c r="O107" s="46"/>
      <c r="P107" s="46"/>
      <c r="Q107" s="46"/>
      <c r="R107" s="46"/>
    </row>
    <row r="108" spans="3:18" ht="25.5" customHeight="1" x14ac:dyDescent="0.25">
      <c r="C108" s="82" t="s">
        <v>44</v>
      </c>
      <c r="D108" s="82" t="s">
        <v>45</v>
      </c>
      <c r="E108" s="102"/>
      <c r="F108" s="23" t="s">
        <v>11</v>
      </c>
      <c r="G108" s="111"/>
      <c r="H108" s="111"/>
      <c r="I108" s="107">
        <f>I109+I111+I112</f>
        <v>25</v>
      </c>
      <c r="J108" s="109"/>
      <c r="K108" s="111"/>
      <c r="L108" s="111"/>
      <c r="M108" s="105">
        <f t="shared" si="21"/>
        <v>25</v>
      </c>
      <c r="N108" s="46"/>
      <c r="O108" s="46"/>
      <c r="P108" s="46"/>
      <c r="Q108" s="46"/>
      <c r="R108" s="46"/>
    </row>
    <row r="109" spans="3:18" ht="18" hidden="1" customHeight="1" x14ac:dyDescent="0.25">
      <c r="C109" s="82"/>
      <c r="D109" s="82"/>
      <c r="E109" s="103"/>
      <c r="F109" s="24"/>
      <c r="G109" s="112"/>
      <c r="H109" s="112"/>
      <c r="I109" s="108"/>
      <c r="J109" s="110"/>
      <c r="K109" s="112"/>
      <c r="L109" s="112"/>
      <c r="M109" s="106">
        <f t="shared" si="21"/>
        <v>0</v>
      </c>
      <c r="N109" s="46"/>
      <c r="O109" s="46"/>
      <c r="P109" s="46"/>
      <c r="Q109" s="46"/>
      <c r="R109" s="46"/>
    </row>
    <row r="110" spans="3:18" ht="23.25" customHeight="1" x14ac:dyDescent="0.25">
      <c r="C110" s="82"/>
      <c r="D110" s="82"/>
      <c r="E110" s="103"/>
      <c r="F110" s="31" t="s">
        <v>12</v>
      </c>
      <c r="G110" s="17"/>
      <c r="H110" s="17"/>
      <c r="I110" s="16"/>
      <c r="J110" s="50"/>
      <c r="K110" s="17"/>
      <c r="L110" s="17"/>
      <c r="M110" s="30">
        <f t="shared" si="21"/>
        <v>0</v>
      </c>
      <c r="N110" s="46"/>
      <c r="O110" s="46"/>
      <c r="P110" s="46"/>
      <c r="Q110" s="46"/>
      <c r="R110" s="46"/>
    </row>
    <row r="111" spans="3:18" ht="24.75" x14ac:dyDescent="0.25">
      <c r="C111" s="82"/>
      <c r="D111" s="82"/>
      <c r="E111" s="103"/>
      <c r="F111" s="18" t="s">
        <v>13</v>
      </c>
      <c r="G111" s="17"/>
      <c r="H111" s="17"/>
      <c r="I111" s="16"/>
      <c r="J111" s="50"/>
      <c r="K111" s="17"/>
      <c r="L111" s="17"/>
      <c r="M111" s="17">
        <f t="shared" si="21"/>
        <v>0</v>
      </c>
      <c r="N111" s="46"/>
      <c r="O111" s="46"/>
      <c r="P111" s="46"/>
      <c r="Q111" s="46"/>
      <c r="R111" s="46"/>
    </row>
    <row r="112" spans="3:18" ht="15" customHeight="1" x14ac:dyDescent="0.25">
      <c r="C112" s="82"/>
      <c r="D112" s="82"/>
      <c r="E112" s="104"/>
      <c r="F112" s="18" t="s">
        <v>14</v>
      </c>
      <c r="G112" s="17"/>
      <c r="H112" s="17"/>
      <c r="I112" s="19">
        <v>25</v>
      </c>
      <c r="J112" s="50"/>
      <c r="K112" s="17"/>
      <c r="L112" s="17"/>
      <c r="M112" s="17">
        <v>25</v>
      </c>
      <c r="N112" s="46"/>
      <c r="O112" s="46"/>
      <c r="P112" s="46"/>
      <c r="Q112" s="46"/>
      <c r="R112" s="46"/>
    </row>
    <row r="113" spans="3:18" x14ac:dyDescent="0.25">
      <c r="C113" s="46"/>
      <c r="D113" s="46"/>
      <c r="E113" s="46"/>
      <c r="F113" s="46"/>
      <c r="G113" s="46"/>
      <c r="H113" s="46"/>
      <c r="I113" s="46"/>
      <c r="J113" s="51"/>
      <c r="K113" s="46"/>
      <c r="L113" s="46"/>
      <c r="M113" s="46"/>
      <c r="N113" s="46"/>
      <c r="O113" s="46"/>
      <c r="P113" s="46"/>
      <c r="Q113" s="46"/>
      <c r="R113" s="46"/>
    </row>
    <row r="114" spans="3:18" x14ac:dyDescent="0.25">
      <c r="C114" s="46"/>
      <c r="D114" s="46"/>
      <c r="E114" s="46"/>
      <c r="F114" s="46"/>
      <c r="G114" s="46"/>
      <c r="H114" s="46"/>
      <c r="I114" s="46"/>
      <c r="J114" s="51"/>
      <c r="K114" s="46"/>
      <c r="L114" s="46"/>
      <c r="M114" s="46"/>
      <c r="N114" s="46"/>
      <c r="O114" s="46"/>
      <c r="P114" s="46"/>
      <c r="Q114" s="46"/>
      <c r="R114" s="46"/>
    </row>
  </sheetData>
  <mergeCells count="211">
    <mergeCell ref="I1:M1"/>
    <mergeCell ref="I2:M2"/>
    <mergeCell ref="I4:M4"/>
    <mergeCell ref="I6:M6"/>
    <mergeCell ref="I3:M3"/>
    <mergeCell ref="L106:L107"/>
    <mergeCell ref="M106:M107"/>
    <mergeCell ref="L101:L102"/>
    <mergeCell ref="M101:M102"/>
    <mergeCell ref="F104:F105"/>
    <mergeCell ref="G104:G105"/>
    <mergeCell ref="H104:H105"/>
    <mergeCell ref="I104:I105"/>
    <mergeCell ref="J104:J105"/>
    <mergeCell ref="K104:K105"/>
    <mergeCell ref="L104:L105"/>
    <mergeCell ref="M104:M105"/>
    <mergeCell ref="C101:C107"/>
    <mergeCell ref="D101:D107"/>
    <mergeCell ref="E101:E107"/>
    <mergeCell ref="F101:F102"/>
    <mergeCell ref="G101:G102"/>
    <mergeCell ref="H101:H102"/>
    <mergeCell ref="I101:I102"/>
    <mergeCell ref="J101:J102"/>
    <mergeCell ref="K101:K102"/>
    <mergeCell ref="F106:F107"/>
    <mergeCell ref="G106:G107"/>
    <mergeCell ref="H106:H107"/>
    <mergeCell ref="I106:I107"/>
    <mergeCell ref="J106:J107"/>
    <mergeCell ref="K106:K107"/>
    <mergeCell ref="C90:C93"/>
    <mergeCell ref="D90:D93"/>
    <mergeCell ref="E90:E93"/>
    <mergeCell ref="D8:M8"/>
    <mergeCell ref="K33:K34"/>
    <mergeCell ref="K36:K37"/>
    <mergeCell ref="L33:L34"/>
    <mergeCell ref="L36:L37"/>
    <mergeCell ref="K40:K41"/>
    <mergeCell ref="L40:L41"/>
    <mergeCell ref="K52:K53"/>
    <mergeCell ref="L52:L53"/>
    <mergeCell ref="M22:M23"/>
    <mergeCell ref="F27:F28"/>
    <mergeCell ref="K22:K23"/>
    <mergeCell ref="L22:L23"/>
    <mergeCell ref="K25:K26"/>
    <mergeCell ref="K27:K28"/>
    <mergeCell ref="L25:L26"/>
    <mergeCell ref="L27:L28"/>
    <mergeCell ref="M36:M37"/>
    <mergeCell ref="J40:J41"/>
    <mergeCell ref="M40:M41"/>
    <mergeCell ref="K12:K14"/>
    <mergeCell ref="L12:L14"/>
    <mergeCell ref="J27:J28"/>
    <mergeCell ref="C86:C89"/>
    <mergeCell ref="D86:D89"/>
    <mergeCell ref="E86:E89"/>
    <mergeCell ref="G11:M11"/>
    <mergeCell ref="J12:J14"/>
    <mergeCell ref="M12:M14"/>
    <mergeCell ref="I12:I14"/>
    <mergeCell ref="F15:F16"/>
    <mergeCell ref="G15:G16"/>
    <mergeCell ref="H15:H16"/>
    <mergeCell ref="G12:G14"/>
    <mergeCell ref="H12:H14"/>
    <mergeCell ref="D15:D21"/>
    <mergeCell ref="C11:C14"/>
    <mergeCell ref="D11:D14"/>
    <mergeCell ref="E11:E14"/>
    <mergeCell ref="H20:H21"/>
    <mergeCell ref="I20:I21"/>
    <mergeCell ref="C78:C81"/>
    <mergeCell ref="D78:D81"/>
    <mergeCell ref="E78:E81"/>
    <mergeCell ref="I36:I37"/>
    <mergeCell ref="D36:D41"/>
    <mergeCell ref="E36:E41"/>
    <mergeCell ref="F36:F37"/>
    <mergeCell ref="G36:G37"/>
    <mergeCell ref="H36:H37"/>
    <mergeCell ref="C30:C41"/>
    <mergeCell ref="D30:D34"/>
    <mergeCell ref="E30:E34"/>
    <mergeCell ref="F33:F34"/>
    <mergeCell ref="F11:F14"/>
    <mergeCell ref="F74:F75"/>
    <mergeCell ref="F52:F53"/>
    <mergeCell ref="E50:E55"/>
    <mergeCell ref="C82:C85"/>
    <mergeCell ref="D82:D85"/>
    <mergeCell ref="E82:E85"/>
    <mergeCell ref="C15:C21"/>
    <mergeCell ref="D22:D28"/>
    <mergeCell ref="F20:F21"/>
    <mergeCell ref="G52:G53"/>
    <mergeCell ref="H52:H53"/>
    <mergeCell ref="C65:C77"/>
    <mergeCell ref="D50:D55"/>
    <mergeCell ref="C50:C55"/>
    <mergeCell ref="C57:C61"/>
    <mergeCell ref="E65:E77"/>
    <mergeCell ref="D57:D61"/>
    <mergeCell ref="D65:D77"/>
    <mergeCell ref="E62:E63"/>
    <mergeCell ref="H62:H63"/>
    <mergeCell ref="G20:G21"/>
    <mergeCell ref="H33:H34"/>
    <mergeCell ref="G27:G28"/>
    <mergeCell ref="H27:H28"/>
    <mergeCell ref="C43:C46"/>
    <mergeCell ref="D43:D46"/>
    <mergeCell ref="E43:E46"/>
    <mergeCell ref="F40:F41"/>
    <mergeCell ref="G40:G41"/>
    <mergeCell ref="C22:C28"/>
    <mergeCell ref="M20:M21"/>
    <mergeCell ref="E15:E21"/>
    <mergeCell ref="K20:K21"/>
    <mergeCell ref="L20:L21"/>
    <mergeCell ref="F22:F23"/>
    <mergeCell ref="G22:G23"/>
    <mergeCell ref="H22:H23"/>
    <mergeCell ref="I22:I23"/>
    <mergeCell ref="E22:E28"/>
    <mergeCell ref="I27:I28"/>
    <mergeCell ref="F25:F26"/>
    <mergeCell ref="G25:G26"/>
    <mergeCell ref="J22:J23"/>
    <mergeCell ref="H25:H26"/>
    <mergeCell ref="I25:I26"/>
    <mergeCell ref="K15:K16"/>
    <mergeCell ref="L15:L16"/>
    <mergeCell ref="I15:I16"/>
    <mergeCell ref="J15:J16"/>
    <mergeCell ref="M15:M16"/>
    <mergeCell ref="J25:J26"/>
    <mergeCell ref="J20:J21"/>
    <mergeCell ref="M25:M26"/>
    <mergeCell ref="M27:M28"/>
    <mergeCell ref="J33:J34"/>
    <mergeCell ref="H40:H41"/>
    <mergeCell ref="I40:I41"/>
    <mergeCell ref="G33:G34"/>
    <mergeCell ref="I74:I75"/>
    <mergeCell ref="J74:J75"/>
    <mergeCell ref="M74:M75"/>
    <mergeCell ref="G74:G75"/>
    <mergeCell ref="H74:H75"/>
    <mergeCell ref="H56:H58"/>
    <mergeCell ref="I56:I58"/>
    <mergeCell ref="K74:K75"/>
    <mergeCell ref="J52:J53"/>
    <mergeCell ref="M52:M53"/>
    <mergeCell ref="M56:M58"/>
    <mergeCell ref="L74:L75"/>
    <mergeCell ref="I33:I34"/>
    <mergeCell ref="G48:G51"/>
    <mergeCell ref="H48:H51"/>
    <mergeCell ref="I48:I51"/>
    <mergeCell ref="J48:J51"/>
    <mergeCell ref="M48:M51"/>
    <mergeCell ref="M33:M34"/>
    <mergeCell ref="J36:J37"/>
    <mergeCell ref="I62:I63"/>
    <mergeCell ref="J62:J63"/>
    <mergeCell ref="M62:M63"/>
    <mergeCell ref="J56:J58"/>
    <mergeCell ref="E56:E61"/>
    <mergeCell ref="I52:I53"/>
    <mergeCell ref="C94:C100"/>
    <mergeCell ref="D94:D100"/>
    <mergeCell ref="E94:E100"/>
    <mergeCell ref="F94:F95"/>
    <mergeCell ref="G94:G95"/>
    <mergeCell ref="H94:H95"/>
    <mergeCell ref="I94:I95"/>
    <mergeCell ref="J94:J95"/>
    <mergeCell ref="K94:K95"/>
    <mergeCell ref="L94:L95"/>
    <mergeCell ref="M94:M95"/>
    <mergeCell ref="F97:F98"/>
    <mergeCell ref="G97:G98"/>
    <mergeCell ref="H97:H98"/>
    <mergeCell ref="I97:I98"/>
    <mergeCell ref="J97:J98"/>
    <mergeCell ref="K97:K98"/>
    <mergeCell ref="L97:L98"/>
    <mergeCell ref="M97:M98"/>
    <mergeCell ref="F99:F100"/>
    <mergeCell ref="G99:G100"/>
    <mergeCell ref="H99:H100"/>
    <mergeCell ref="I99:I100"/>
    <mergeCell ref="J99:J100"/>
    <mergeCell ref="K99:K100"/>
    <mergeCell ref="L99:L100"/>
    <mergeCell ref="M99:M100"/>
    <mergeCell ref="C108:C112"/>
    <mergeCell ref="D108:D112"/>
    <mergeCell ref="E108:E112"/>
    <mergeCell ref="M108:M109"/>
    <mergeCell ref="I108:I109"/>
    <mergeCell ref="J108:J109"/>
    <mergeCell ref="K108:K109"/>
    <mergeCell ref="L108:L109"/>
    <mergeCell ref="G108:G109"/>
    <mergeCell ref="H108:H109"/>
  </mergeCells>
  <pageMargins left="0.3" right="0.2" top="0.75" bottom="0.2" header="0.3" footer="0.2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местный бюджет</vt:lpstr>
      <vt:lpstr>бюджеты всех уровней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Машинистка</cp:lastModifiedBy>
  <cp:lastPrinted>2026-03-13T06:29:33Z</cp:lastPrinted>
  <dcterms:created xsi:type="dcterms:W3CDTF">2022-12-15T10:49:24Z</dcterms:created>
  <dcterms:modified xsi:type="dcterms:W3CDTF">2026-03-13T06:29:35Z</dcterms:modified>
</cp:coreProperties>
</file>