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МАШИНИСТКА\Соц.вопросы\Постановление №    35   от 02.02.2026\"/>
    </mc:Choice>
  </mc:AlternateContent>
  <xr:revisionPtr revIDLastSave="0" documentId="13_ncr:1_{6A224A37-A188-4180-BE00-5C9ABB249B01}" xr6:coauthVersionLast="47" xr6:coauthVersionMax="47" xr10:uidLastSave="{00000000-0000-0000-0000-000000000000}"/>
  <bookViews>
    <workbookView xWindow="-120" yWindow="-120" windowWidth="29040" windowHeight="15990" activeTab="1" xr2:uid="{F60D0CF2-36AA-4054-983A-511A727A9AD5}"/>
  </bookViews>
  <sheets>
    <sheet name="Местный бюджет" sheetId="1" r:id="rId1"/>
    <sheet name="Общий бюджет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" l="1" a="1"/>
  <c r="A1" i="1" s="1"/>
  <c r="H101" i="2"/>
  <c r="H20" i="2"/>
  <c r="H15" i="2"/>
  <c r="G15" i="2"/>
  <c r="H7" i="1"/>
  <c r="G7" i="1"/>
  <c r="F97" i="2"/>
  <c r="I11" i="2"/>
  <c r="I12" i="2"/>
  <c r="H12" i="2"/>
  <c r="G12" i="2"/>
  <c r="F85" i="2"/>
  <c r="M31" i="2"/>
  <c r="M44" i="2"/>
  <c r="M42" i="2"/>
  <c r="H40" i="2"/>
  <c r="G40" i="2"/>
  <c r="I101" i="2"/>
  <c r="M104" i="2"/>
  <c r="M14" i="2"/>
  <c r="I13" i="2"/>
  <c r="H13" i="2"/>
  <c r="G85" i="2"/>
  <c r="I49" i="2"/>
  <c r="H49" i="2"/>
  <c r="G49" i="2"/>
  <c r="I45" i="2"/>
  <c r="H45" i="2"/>
  <c r="G45" i="2"/>
  <c r="I40" i="2"/>
  <c r="I36" i="2"/>
  <c r="H36" i="2"/>
  <c r="G36" i="2"/>
  <c r="G32" i="2"/>
  <c r="G28" i="2"/>
  <c r="M28" i="2" s="1"/>
  <c r="G24" i="2"/>
  <c r="H24" i="2"/>
  <c r="I24" i="2"/>
  <c r="M27" i="2"/>
  <c r="E93" i="2"/>
  <c r="M96" i="2"/>
  <c r="I93" i="2"/>
  <c r="H93" i="2"/>
  <c r="G93" i="2"/>
  <c r="I20" i="2"/>
  <c r="G20" i="2"/>
  <c r="I89" i="2"/>
  <c r="H89" i="2"/>
  <c r="G89" i="2"/>
  <c r="N29" i="1"/>
  <c r="N28" i="1"/>
  <c r="N27" i="1"/>
  <c r="N26" i="1"/>
  <c r="N15" i="1"/>
  <c r="N10" i="1"/>
  <c r="N9" i="1"/>
  <c r="J7" i="1"/>
  <c r="I7" i="1"/>
  <c r="M24" i="2" l="1"/>
  <c r="I10" i="2"/>
  <c r="H12" i="1"/>
  <c r="H11" i="1"/>
  <c r="G13" i="2"/>
  <c r="M103" i="2"/>
  <c r="M102" i="2"/>
  <c r="G101" i="2"/>
  <c r="M100" i="2"/>
  <c r="M99" i="2"/>
  <c r="F93" i="2"/>
  <c r="M93" i="2" s="1"/>
  <c r="M89" i="2"/>
  <c r="E88" i="2"/>
  <c r="M87" i="2"/>
  <c r="M84" i="2"/>
  <c r="M83" i="2"/>
  <c r="M81" i="2"/>
  <c r="M80" i="2"/>
  <c r="M79" i="2"/>
  <c r="M77" i="2"/>
  <c r="M76" i="2"/>
  <c r="M73" i="2"/>
  <c r="M72" i="2"/>
  <c r="M70" i="2"/>
  <c r="M69" i="2"/>
  <c r="E52" i="2"/>
  <c r="M52" i="2" s="1"/>
  <c r="E49" i="2"/>
  <c r="M49" i="2" s="1"/>
  <c r="M48" i="2"/>
  <c r="M45" i="2"/>
  <c r="F43" i="2"/>
  <c r="E43" i="2"/>
  <c r="M43" i="2" s="1"/>
  <c r="F41" i="2"/>
  <c r="E39" i="2"/>
  <c r="M39" i="2" s="1"/>
  <c r="E36" i="2"/>
  <c r="M36" i="2" s="1"/>
  <c r="F35" i="2"/>
  <c r="M35" i="2" s="1"/>
  <c r="F32" i="2"/>
  <c r="M32" i="2" s="1"/>
  <c r="F23" i="2"/>
  <c r="M23" i="2" s="1"/>
  <c r="F20" i="2"/>
  <c r="M20" i="2" s="1"/>
  <c r="F18" i="2"/>
  <c r="M18" i="2" s="1"/>
  <c r="F15" i="2"/>
  <c r="M15" i="2" s="1"/>
  <c r="F12" i="2"/>
  <c r="E12" i="2"/>
  <c r="H11" i="2"/>
  <c r="H10" i="2" s="1"/>
  <c r="G11" i="2"/>
  <c r="E11" i="2"/>
  <c r="D10" i="2"/>
  <c r="F25" i="1"/>
  <c r="N25" i="1" s="1"/>
  <c r="N24" i="1"/>
  <c r="N23" i="1"/>
  <c r="N22" i="1"/>
  <c r="N21" i="1"/>
  <c r="F16" i="1"/>
  <c r="N16" i="1" s="1"/>
  <c r="G14" i="1"/>
  <c r="N14" i="1" s="1"/>
  <c r="F13" i="1"/>
  <c r="G12" i="1"/>
  <c r="N12" i="1" s="1"/>
  <c r="G8" i="1"/>
  <c r="E7" i="1"/>
  <c r="M101" i="2" l="1"/>
  <c r="E85" i="2"/>
  <c r="M85" i="2" s="1"/>
  <c r="M88" i="2"/>
  <c r="N11" i="1"/>
  <c r="M12" i="2"/>
  <c r="E40" i="2"/>
  <c r="N8" i="1"/>
  <c r="E13" i="2"/>
  <c r="E10" i="2" s="1"/>
  <c r="F7" i="1"/>
  <c r="N13" i="1"/>
  <c r="F11" i="2"/>
  <c r="M11" i="2" s="1"/>
  <c r="M41" i="2"/>
  <c r="M40" i="2" s="1"/>
  <c r="M97" i="2"/>
  <c r="G10" i="2"/>
  <c r="F40" i="2"/>
  <c r="F13" i="2"/>
  <c r="M92" i="2"/>
  <c r="F10" i="2" l="1"/>
  <c r="M10" i="2"/>
  <c r="N7" i="1"/>
  <c r="M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<sst xmlns="http://schemas.openxmlformats.org/spreadsheetml/2006/main" count="521" uniqueCount="124">
  <si>
    <t>Приложение № 5 
к муниципальной программе</t>
  </si>
  <si>
    <t>Расходы на реализацию Муниципальной программы за счет средств муниципального бюджета</t>
  </si>
  <si>
    <t>№ п/п</t>
  </si>
  <si>
    <t xml:space="preserve">Статус </t>
  </si>
  <si>
    <t xml:space="preserve">Наименование муниципальной программы </t>
  </si>
  <si>
    <t>Главный распорядитель</t>
  </si>
  <si>
    <t>Расходы (тыс. рублей)</t>
  </si>
  <si>
    <t>2022 год</t>
  </si>
  <si>
    <t xml:space="preserve">2023 год </t>
  </si>
  <si>
    <t xml:space="preserve">2024 год </t>
  </si>
  <si>
    <t xml:space="preserve">2025 год </t>
  </si>
  <si>
    <t>2026 год</t>
  </si>
  <si>
    <t>2027 год</t>
  </si>
  <si>
    <t>2028 год</t>
  </si>
  <si>
    <t xml:space="preserve">2029 год </t>
  </si>
  <si>
    <t>2030 год</t>
  </si>
  <si>
    <t xml:space="preserve">Итого </t>
  </si>
  <si>
    <t xml:space="preserve">Муниципальная программа </t>
  </si>
  <si>
    <t>Социальное развитие и поддержка населения Кильмезского района на 2022 - 2030 годы</t>
  </si>
  <si>
    <t xml:space="preserve">Администрация Кильмезского района </t>
  </si>
  <si>
    <t xml:space="preserve">1. </t>
  </si>
  <si>
    <t xml:space="preserve">Отдельное мероприятие </t>
  </si>
  <si>
    <t>Создание условий для предоставления транспортных услуг населению внутримуниципальных маршрутов, не имеющих альтернативного вида транспорта</t>
  </si>
  <si>
    <t>Администрация Кильмезского района</t>
  </si>
  <si>
    <t>2.</t>
  </si>
  <si>
    <t>Выплаты к пенсиям муниципальных служащих</t>
  </si>
  <si>
    <t>3.</t>
  </si>
  <si>
    <t>Мероприятия в сфере молодежной политики</t>
  </si>
  <si>
    <t>4.</t>
  </si>
  <si>
    <t>Повышение социальной активности молодежи района, организация досуга молодого населения.</t>
  </si>
  <si>
    <t>5.</t>
  </si>
  <si>
    <t>Гражданско-патриотическое воспитание населения района.</t>
  </si>
  <si>
    <t xml:space="preserve">6. </t>
  </si>
  <si>
    <t>Профилактика алкоголизма, наркомании, токсикомании и табакокурения в Кильмезском районе</t>
  </si>
  <si>
    <t xml:space="preserve">7. </t>
  </si>
  <si>
    <t>Выдача молодым семьям в установленном порядке свидетельств на приобретение жилья</t>
  </si>
  <si>
    <t>8.</t>
  </si>
  <si>
    <t>Профилактика правонарушений среди населения Кильмезского района</t>
  </si>
  <si>
    <t>9.</t>
  </si>
  <si>
    <t>Развитие физкультуры и спорта в Кильмезском районе</t>
  </si>
  <si>
    <t>10.</t>
  </si>
  <si>
    <t>Присвоение спортивных разрядов и квалификационных категорий спортивных судей, предусмотренных частью 2 статьи 7.1 Закона Кировской области «О физической культуре и спорте в Кировской области»</t>
  </si>
  <si>
    <t>11.</t>
  </si>
  <si>
    <t>Возмещение расходов по приобретению оборудования приема телевещания малообеспеченным семьям</t>
  </si>
  <si>
    <t>12.</t>
  </si>
  <si>
    <t>Бюджетные ассигнования из резервного фонда Правительства Кировской области</t>
  </si>
  <si>
    <t>13.</t>
  </si>
  <si>
    <t>Софинансирование к бюджетным ассигнованиям из резервного фонда Правительства Кировской области</t>
  </si>
  <si>
    <t>14.</t>
  </si>
  <si>
    <t>Оснащение объектов спортивной инфраструктуры спортивно-технологическим оборудованием в пгт Кильмезь Кировской области</t>
  </si>
  <si>
    <t>15.</t>
  </si>
  <si>
    <t>Обеспечение доставки до медицинских учреждений области детей, оставшихся без попечения родителей и лиц из их числа, попавших в трудную жизненную ситуацию</t>
  </si>
  <si>
    <t>16.</t>
  </si>
  <si>
    <t>Оборудование жилых помещений с печным отоплением многодетных малообеспеченных семей, находящихся в социально-опасном положении, автономными пожарными извещателями</t>
  </si>
  <si>
    <t>17.</t>
  </si>
  <si>
    <t>Субсидии на обеспечение мер по поддержке юридических лиц и индивидуальных предпринимателей, осуществляющих регулярные перевозки пассажиров и багажа автомобильным транспортом на муниципальных маршрутах регулярных перевозок на территории Кировской области</t>
  </si>
  <si>
    <t>18.</t>
  </si>
  <si>
    <t xml:space="preserve"> - </t>
  </si>
  <si>
    <t>19.</t>
  </si>
  <si>
    <t>Возмещение части недополученных доходов в связи с установлением бесплатного проезда в автомобильном транспорте общего пользования на муниципальных маршрутах регулярных перевозок на территории Кильмезского района</t>
  </si>
  <si>
    <t>20.</t>
  </si>
  <si>
    <t>Единовременная социальная выплата лицам, удостоенным звания Почетный гражданин Кильмеззского района</t>
  </si>
  <si>
    <t xml:space="preserve">21. </t>
  </si>
  <si>
    <t>Создание молодежного пространства "Отличное место"</t>
  </si>
  <si>
    <t>Приложение № 6</t>
  </si>
  <si>
    <t>к муниципальной программе</t>
  </si>
  <si>
    <t>Прогрозная (справочная) оценка ресурсного обеспечения реализации муниципальной программы за счет всех источников финансирования</t>
  </si>
  <si>
    <t>Наименование мероприятия</t>
  </si>
  <si>
    <t>Источники финансирования</t>
  </si>
  <si>
    <t>Оценка расходов, тыс. рублей</t>
  </si>
  <si>
    <t>2023 год</t>
  </si>
  <si>
    <t>2024 год</t>
  </si>
  <si>
    <t>2025 год</t>
  </si>
  <si>
    <t>2029 год</t>
  </si>
  <si>
    <t xml:space="preserve">2030 год </t>
  </si>
  <si>
    <t>Итого</t>
  </si>
  <si>
    <t>Муниципальная программа «Социальное развитие и поддержка населения Кильмезского района»</t>
  </si>
  <si>
    <t>Федеральный бюджет</t>
  </si>
  <si>
    <t>Областной бюджет</t>
  </si>
  <si>
    <t>Местный бюджет</t>
  </si>
  <si>
    <t>Внебюджетные источники</t>
  </si>
  <si>
    <r>
      <t>1.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</si>
  <si>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федеральный бюджет (прогноз)</t>
  </si>
  <si>
    <t>-</t>
  </si>
  <si>
    <t xml:space="preserve"> -</t>
  </si>
  <si>
    <t>областной бюджет</t>
  </si>
  <si>
    <t>местный бюджет</t>
  </si>
  <si>
    <t>иные внебюджетные источники</t>
  </si>
  <si>
    <r>
      <t>2.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</si>
  <si>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 xml:space="preserve">областной бюджет </t>
  </si>
  <si>
    <t xml:space="preserve">  -</t>
  </si>
  <si>
    <r>
      <t>3.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</si>
  <si>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федеральный бюджет</t>
  </si>
  <si>
    <r>
      <t>4.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</si>
  <si>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</si>
  <si>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Гражданско-патриотическое воспитание населения района</t>
  </si>
  <si>
    <r>
      <t>6.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</si>
  <si>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</si>
  <si>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t>Обеспечение жильем молодых семей</t>
  </si>
  <si>
    <r>
      <t>8.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</si>
  <si>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 </t>
    </r>
    <r>
      <rPr>
        <sz val="12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</si>
  <si>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</si>
  <si>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r>
      <t>11.</t>
    </r>
    <r>
      <rPr>
        <sz val="7"/>
        <color rgb="FF000000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</si>
  <si>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</si>
  <si>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</si>
  <si>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</si>
  <si>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</si>
  <si>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t xml:space="preserve">местный бюджет </t>
  </si>
  <si>
    <r>
      <t>16.</t>
    </r>
    <r>
      <rPr>
        <sz val="7"/>
        <color rgb="FF000000"/>
        <rFont val="Times New Roman"/>
        <family val="1"/>
        <charset val="204"/>
      </rPr>
      <t xml:space="preserve">  </t>
    </r>
    <r>
      <rPr>
        <sz val="12"/>
        <color rgb="FF000000"/>
        <rFont val="Times New Roman"/>
        <family val="1"/>
        <charset val="204"/>
      </rPr>
      <t> </t>
    </r>
  </si>
  <si>
    <t>Оборудование жилых помещений с печным отоплением многодетных малообеспеченных семей и семей, находящихся в социально опасном положении, автономными пожарными извещателями</t>
  </si>
  <si>
    <t xml:space="preserve">20. </t>
  </si>
  <si>
    <t>Единовременная социальная выплата лицам, удостоенным звания Почетный гражданин Кильмезского района</t>
  </si>
  <si>
    <t>21.</t>
  </si>
  <si>
    <t>Создание и развитие молодежного пространства "Отличное место"</t>
  </si>
  <si>
    <t xml:space="preserve">федеральный бюджет </t>
  </si>
  <si>
    <t>22.</t>
  </si>
  <si>
    <t>Возмещение расходов по оказанию дополнительной меры социальной поддержки для отдельных категорий граждан, связанной с обеспечением и доставкой твердого топлива</t>
  </si>
  <si>
    <t>Мероприятия по социальной и культурно-досуговой адаптации инвалидов</t>
  </si>
  <si>
    <t>Мероприятие по социальной и культурно-досуговой адаптации инвалидов</t>
  </si>
  <si>
    <t xml:space="preserve"> </t>
  </si>
  <si>
    <t>Приложение № 2</t>
  </si>
  <si>
    <t>УТВЕРЖДЕН 
постановлением администрации Кильмезского района 
от 02.02.2026 № 35</t>
  </si>
  <si>
    <t xml:space="preserve">Приложение №3 УТВЕРЖДЕН постановлением адмистрации Кильмезского района </t>
  </si>
  <si>
    <t>от 02.02.2026 №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</si>
</sst>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/>
    <xf numFmtId="0" fontId="1" fillId="0" borderId="6" xfId="0" applyFont="1" applyBorder="1"/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7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9" fillId="0" borderId="14" xfId="0" applyFont="1" applyBorder="1"/>
    <xf numFmtId="0" fontId="9" fillId="0" borderId="6" xfId="0" applyFont="1" applyBorder="1" applyAlignment="1">
      <alignment wrapText="1"/>
    </xf>
    <xf numFmtId="0" fontId="8" fillId="0" borderId="9" xfId="0" applyFont="1" applyBorder="1"/>
    <xf numFmtId="164" fontId="9" fillId="0" borderId="14" xfId="0" applyNumberFormat="1" applyFont="1" applyBorder="1"/>
    <xf numFmtId="0" fontId="4" fillId="0" borderId="0" xfId="0" applyFont="1" applyAlignment="1"/>
    <xf numFmtId="0" fontId="12" fillId="0" borderId="0" xfId="0" applyFont="1"/>
    <xf numFmtId="164" fontId="6" fillId="0" borderId="6" xfId="0" applyNumberFormat="1" applyFont="1" applyBorder="1" applyAlignment="1">
      <alignment vertical="center" wrapText="1"/>
    </xf>
    <xf numFmtId="164" fontId="9" fillId="0" borderId="6" xfId="0" applyNumberFormat="1" applyFont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7" fillId="0" borderId="9" xfId="0" applyNumberFormat="1" applyFont="1" applyBorder="1" applyAlignment="1">
      <alignment vertical="center" wrapText="1"/>
    </xf>
    <xf numFmtId="164" fontId="8" fillId="0" borderId="10" xfId="0" applyNumberFormat="1" applyFont="1" applyBorder="1" applyAlignment="1">
      <alignment vertical="center" wrapText="1"/>
    </xf>
    <xf numFmtId="164" fontId="0" fillId="0" borderId="12" xfId="0" applyNumberFormat="1" applyBorder="1" applyAlignment="1">
      <alignment vertical="center" wrapText="1"/>
    </xf>
    <xf numFmtId="164" fontId="9" fillId="0" borderId="12" xfId="0" applyNumberFormat="1" applyFont="1" applyBorder="1" applyAlignment="1">
      <alignment vertical="center" wrapText="1"/>
    </xf>
    <xf numFmtId="164" fontId="6" fillId="0" borderId="14" xfId="0" applyNumberFormat="1" applyFont="1" applyBorder="1" applyAlignment="1">
      <alignment vertical="center" wrapText="1"/>
    </xf>
    <xf numFmtId="164" fontId="0" fillId="0" borderId="15" xfId="0" applyNumberFormat="1" applyBorder="1" applyAlignment="1">
      <alignment vertical="center" wrapText="1"/>
    </xf>
    <xf numFmtId="164" fontId="9" fillId="0" borderId="15" xfId="0" applyNumberFormat="1" applyFont="1" applyBorder="1" applyAlignment="1">
      <alignment vertical="center" wrapText="1"/>
    </xf>
    <xf numFmtId="164" fontId="11" fillId="0" borderId="12" xfId="0" applyNumberFormat="1" applyFont="1" applyBorder="1" applyAlignment="1">
      <alignment vertical="center" wrapText="1"/>
    </xf>
    <xf numFmtId="164" fontId="0" fillId="0" borderId="6" xfId="0" applyNumberFormat="1" applyBorder="1" applyAlignment="1">
      <alignment vertical="top" wrapText="1"/>
    </xf>
    <xf numFmtId="164" fontId="2" fillId="0" borderId="10" xfId="0" applyNumberFormat="1" applyFont="1" applyBorder="1" applyAlignment="1">
      <alignment vertical="center" wrapText="1"/>
    </xf>
    <xf numFmtId="164" fontId="0" fillId="0" borderId="10" xfId="0" applyNumberFormat="1" applyBorder="1" applyAlignment="1">
      <alignment vertical="center" wrapText="1"/>
    </xf>
    <xf numFmtId="164" fontId="6" fillId="0" borderId="9" xfId="0" applyNumberFormat="1" applyFont="1" applyBorder="1" applyAlignment="1">
      <alignment vertical="center" wrapText="1"/>
    </xf>
    <xf numFmtId="164" fontId="9" fillId="0" borderId="9" xfId="0" applyNumberFormat="1" applyFont="1" applyBorder="1"/>
    <xf numFmtId="164" fontId="8" fillId="0" borderId="9" xfId="0" applyNumberFormat="1" applyFont="1" applyBorder="1"/>
    <xf numFmtId="164" fontId="8" fillId="0" borderId="10" xfId="0" applyNumberFormat="1" applyFont="1" applyBorder="1"/>
    <xf numFmtId="164" fontId="9" fillId="0" borderId="6" xfId="0" applyNumberFormat="1" applyFont="1" applyBorder="1"/>
    <xf numFmtId="164" fontId="9" fillId="0" borderId="12" xfId="0" applyNumberFormat="1" applyFont="1" applyBorder="1"/>
    <xf numFmtId="164" fontId="9" fillId="0" borderId="15" xfId="0" applyNumberFormat="1" applyFont="1" applyBorder="1"/>
    <xf numFmtId="164" fontId="0" fillId="0" borderId="6" xfId="0" applyNumberFormat="1" applyBorder="1"/>
    <xf numFmtId="164" fontId="0" fillId="0" borderId="12" xfId="0" applyNumberFormat="1" applyBorder="1"/>
    <xf numFmtId="164" fontId="0" fillId="0" borderId="14" xfId="0" applyNumberFormat="1" applyBorder="1"/>
    <xf numFmtId="164" fontId="8" fillId="0" borderId="9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14" xfId="0" applyNumberFormat="1" applyFont="1" applyBorder="1" applyAlignment="1">
      <alignment horizontal="center" vertical="center"/>
    </xf>
    <xf numFmtId="164" fontId="8" fillId="0" borderId="15" xfId="0" applyNumberFormat="1" applyFont="1" applyBorder="1"/>
    <xf numFmtId="0" fontId="7" fillId="2" borderId="6" xfId="0" applyFont="1" applyFill="1" applyBorder="1" applyAlignment="1">
      <alignment vertical="center" wrapText="1"/>
    </xf>
    <xf numFmtId="164" fontId="6" fillId="2" borderId="6" xfId="0" applyNumberFormat="1" applyFont="1" applyFill="1" applyBorder="1" applyAlignment="1">
      <alignment vertical="center" wrapText="1"/>
    </xf>
    <xf numFmtId="164" fontId="9" fillId="2" borderId="6" xfId="0" applyNumberFormat="1" applyFont="1" applyFill="1" applyBorder="1" applyAlignment="1">
      <alignment vertical="center" wrapText="1"/>
    </xf>
    <xf numFmtId="164" fontId="6" fillId="2" borderId="1" xfId="0" applyNumberFormat="1" applyFont="1" applyFill="1" applyBorder="1" applyAlignment="1">
      <alignment vertical="center" wrapText="1"/>
    </xf>
    <xf numFmtId="164" fontId="7" fillId="2" borderId="9" xfId="0" applyNumberFormat="1" applyFont="1" applyFill="1" applyBorder="1" applyAlignment="1">
      <alignment vertical="center" wrapText="1"/>
    </xf>
    <xf numFmtId="164" fontId="6" fillId="2" borderId="14" xfId="0" applyNumberFormat="1" applyFont="1" applyFill="1" applyBorder="1" applyAlignment="1">
      <alignment vertical="center" wrapText="1"/>
    </xf>
    <xf numFmtId="164" fontId="8" fillId="2" borderId="9" xfId="0" applyNumberFormat="1" applyFont="1" applyFill="1" applyBorder="1"/>
    <xf numFmtId="164" fontId="9" fillId="2" borderId="6" xfId="0" applyNumberFormat="1" applyFont="1" applyFill="1" applyBorder="1"/>
    <xf numFmtId="164" fontId="9" fillId="2" borderId="14" xfId="0" applyNumberFormat="1" applyFont="1" applyFill="1" applyBorder="1"/>
    <xf numFmtId="164" fontId="0" fillId="2" borderId="6" xfId="0" applyNumberFormat="1" applyFill="1" applyBorder="1"/>
    <xf numFmtId="164" fontId="7" fillId="0" borderId="6" xfId="0" applyNumberFormat="1" applyFont="1" applyBorder="1" applyAlignment="1">
      <alignment vertical="center" wrapText="1"/>
    </xf>
    <xf numFmtId="164" fontId="7" fillId="2" borderId="6" xfId="0" applyNumberFormat="1" applyFont="1" applyFill="1" applyBorder="1" applyAlignment="1">
      <alignment vertical="center" wrapText="1"/>
    </xf>
    <xf numFmtId="164" fontId="8" fillId="0" borderId="6" xfId="0" applyNumberFormat="1" applyFont="1" applyBorder="1" applyAlignment="1">
      <alignment vertical="center" wrapText="1"/>
    </xf>
    <xf numFmtId="0" fontId="0" fillId="2" borderId="0" xfId="0" applyFill="1"/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6" xfId="0" applyFont="1" applyBorder="1"/>
    <xf numFmtId="0" fontId="5" fillId="0" borderId="6" xfId="0" applyFont="1" applyBorder="1" applyAlignment="1">
      <alignment wrapText="1"/>
    </xf>
    <xf numFmtId="164" fontId="5" fillId="0" borderId="6" xfId="0" applyNumberFormat="1" applyFont="1" applyBorder="1"/>
    <xf numFmtId="0" fontId="4" fillId="0" borderId="6" xfId="0" applyFont="1" applyBorder="1" applyAlignment="1">
      <alignment wrapText="1"/>
    </xf>
    <xf numFmtId="0" fontId="13" fillId="0" borderId="0" xfId="0" applyFont="1" applyAlignment="1">
      <alignment wrapText="1"/>
    </xf>
    <xf numFmtId="164" fontId="4" fillId="0" borderId="6" xfId="0" applyNumberFormat="1" applyFont="1" applyBorder="1"/>
    <xf numFmtId="164" fontId="4" fillId="2" borderId="6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13" fillId="0" borderId="7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5" xfId="0" applyFont="1" applyBorder="1" applyAlignment="1">
      <alignment wrapText="1"/>
    </xf>
    <xf numFmtId="2" fontId="4" fillId="0" borderId="6" xfId="0" applyNumberFormat="1" applyFont="1" applyBorder="1"/>
    <xf numFmtId="0" fontId="4" fillId="2" borderId="6" xfId="0" applyFont="1" applyFill="1" applyBorder="1"/>
    <xf numFmtId="2" fontId="5" fillId="0" borderId="6" xfId="0" applyNumberFormat="1" applyFont="1" applyBorder="1"/>
    <xf numFmtId="2" fontId="4" fillId="2" borderId="6" xfId="0" applyNumberFormat="1" applyFont="1" applyFill="1" applyBorder="1"/>
    <xf numFmtId="0" fontId="4" fillId="0" borderId="0" xfId="0" applyFont="1" applyAlignment="1">
      <alignment wrapText="1"/>
    </xf>
    <xf numFmtId="0" fontId="0" fillId="0" borderId="0" xfId="0"/>
    <xf numFmtId="0" fontId="4" fillId="0" borderId="0" xfId="0" applyFont="1" applyAlignment="1">
      <alignment wrapText="1"/>
    </xf>
    <xf numFmtId="0" fontId="4" fillId="0" borderId="0" xfId="0" applyFont="1"/>
    <xf numFmtId="0" fontId="1" fillId="0" borderId="1" xfId="0" applyFont="1" applyBorder="1" applyAlignment="1">
      <alignment wrapText="1"/>
    </xf>
    <xf numFmtId="0" fontId="0" fillId="0" borderId="5" xfId="0" applyBorder="1" applyAlignment="1">
      <alignment wrapText="1"/>
    </xf>
    <xf numFmtId="0" fontId="4" fillId="0" borderId="1" xfId="0" applyFont="1" applyBorder="1"/>
    <xf numFmtId="0" fontId="4" fillId="0" borderId="5" xfId="0" applyFont="1" applyBorder="1"/>
    <xf numFmtId="0" fontId="4" fillId="0" borderId="1" xfId="0" applyFont="1" applyBorder="1" applyAlignment="1">
      <alignment wrapText="1"/>
    </xf>
    <xf numFmtId="0" fontId="4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6" fillId="0" borderId="6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 indent="3"/>
    </xf>
    <xf numFmtId="0" fontId="6" fillId="0" borderId="11" xfId="0" applyFont="1" applyBorder="1" applyAlignment="1">
      <alignment horizontal="left" vertical="center" wrapText="1" indent="3"/>
    </xf>
    <xf numFmtId="0" fontId="6" fillId="0" borderId="13" xfId="0" applyFont="1" applyBorder="1" applyAlignment="1">
      <alignment horizontal="left" vertical="center" wrapText="1" indent="3"/>
    </xf>
    <xf numFmtId="0" fontId="6" fillId="0" borderId="9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9" fillId="0" borderId="9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6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4" fillId="0" borderId="6" xfId="0" applyFont="1" applyBorder="1" applyAlignment="1">
      <alignment wrapText="1"/>
    </xf>
    <xf numFmtId="0" fontId="4" fillId="0" borderId="6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D0DE0-989B-4494-AE0B-27B62C5F8B5C}">
  <dimension ref="A1:W40"/>
  <sheetViews>
    <sheetView workbookViewId="0"/>
  </sheetViews>
  <sheetFormatPr defaultRowHeight="15" x14ac:dyDescent="0.25"/>
  <cols>
    <col min="1" max="1" width="4.42578125" customWidth="1"/>
    <col min="2" max="2" width="13" customWidth="1"/>
    <col min="3" max="3" width="40.42578125" customWidth="1"/>
    <col min="4" max="4" width="25.140625" customWidth="1"/>
    <col min="5" max="5" width="12.5703125" customWidth="1"/>
    <col min="6" max="7" width="12" bestFit="1" customWidth="1"/>
    <col min="8" max="8" width="15.140625" customWidth="1"/>
    <col min="9" max="9" width="12.42578125" customWidth="1"/>
    <col min="10" max="10" width="12" bestFit="1" customWidth="1"/>
    <col min="11" max="13" width="9.7109375" bestFit="1" customWidth="1"/>
    <col min="14" max="14" width="13.5703125" bestFit="1" customWidth="1"/>
  </cols>
  <sheetData>
    <row r="1" spans="1:23" ht="17.25" customHeight="1" x14ac:dyDescent="0.3">
      <c r="A1" s="1" t="e" cm="1">
        <f t="array" ref="A1">+A1:N13L2A1:N19A1:N18L2A1:N19A1:N22L2A1:N19A1:N25L2A1:N19A1:N30L2A1:N19A1:N28A1:A1:N29</f>
        <v>#NAME?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 t="s">
        <v>120</v>
      </c>
      <c r="M1" s="60"/>
      <c r="N1" s="60"/>
      <c r="O1" s="60"/>
      <c r="P1" s="60"/>
    </row>
    <row r="2" spans="1:23" ht="96" customHeight="1" x14ac:dyDescent="0.3">
      <c r="A2" s="1"/>
      <c r="B2" s="83" t="s">
        <v>0</v>
      </c>
      <c r="C2" s="84"/>
      <c r="D2" s="60"/>
      <c r="E2" s="60"/>
      <c r="F2" s="60"/>
      <c r="G2" s="60"/>
      <c r="H2" s="60"/>
      <c r="I2" s="60"/>
      <c r="J2" s="60"/>
      <c r="K2" s="60"/>
      <c r="L2" s="119" t="s">
        <v>121</v>
      </c>
      <c r="M2" s="120"/>
      <c r="N2" s="120"/>
      <c r="O2" s="60"/>
      <c r="P2" s="60"/>
    </row>
    <row r="3" spans="1:23" ht="18.75" x14ac:dyDescent="0.3">
      <c r="A3" s="1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23" ht="18.75" x14ac:dyDescent="0.3">
      <c r="A4" s="1"/>
      <c r="B4" s="61" t="s">
        <v>1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23" ht="18.75" x14ac:dyDescent="0.3">
      <c r="A5" s="85" t="s">
        <v>2</v>
      </c>
      <c r="B5" s="87" t="s">
        <v>3</v>
      </c>
      <c r="C5" s="89" t="s">
        <v>4</v>
      </c>
      <c r="D5" s="89" t="s">
        <v>5</v>
      </c>
      <c r="E5" s="62" t="s">
        <v>6</v>
      </c>
      <c r="F5" s="63"/>
      <c r="G5" s="63"/>
      <c r="H5" s="63"/>
      <c r="I5" s="63"/>
      <c r="J5" s="63"/>
      <c r="K5" s="63"/>
      <c r="L5" s="63"/>
      <c r="M5" s="63"/>
      <c r="N5" s="64"/>
      <c r="O5" s="60"/>
      <c r="P5" s="60"/>
    </row>
    <row r="6" spans="1:23" ht="67.5" customHeight="1" x14ac:dyDescent="0.3">
      <c r="A6" s="86"/>
      <c r="B6" s="88"/>
      <c r="C6" s="88"/>
      <c r="D6" s="88"/>
      <c r="E6" s="65" t="s">
        <v>7</v>
      </c>
      <c r="F6" s="65" t="s">
        <v>8</v>
      </c>
      <c r="G6" s="65" t="s">
        <v>9</v>
      </c>
      <c r="H6" s="65" t="s">
        <v>10</v>
      </c>
      <c r="I6" s="65" t="s">
        <v>11</v>
      </c>
      <c r="J6" s="65" t="s">
        <v>12</v>
      </c>
      <c r="K6" s="65" t="s">
        <v>13</v>
      </c>
      <c r="L6" s="65" t="s">
        <v>14</v>
      </c>
      <c r="M6" s="65" t="s">
        <v>15</v>
      </c>
      <c r="N6" s="65" t="s">
        <v>16</v>
      </c>
      <c r="O6" s="60"/>
      <c r="P6" s="60"/>
    </row>
    <row r="7" spans="1:23" ht="75" x14ac:dyDescent="0.3">
      <c r="A7" s="2"/>
      <c r="B7" s="66" t="s">
        <v>17</v>
      </c>
      <c r="C7" s="66" t="s">
        <v>18</v>
      </c>
      <c r="D7" s="66" t="s">
        <v>19</v>
      </c>
      <c r="E7" s="67">
        <f>E8+E9+E10+E11+E12+E13+E14+E15+E16+E17+E18+E19+E20+E21+E22+E23+E24</f>
        <v>3162.7200000000003</v>
      </c>
      <c r="F7" s="67">
        <f>F8+F9+F10+F11+F12+F13+F14+F15+F16+F17+F18+F19+F20+F21+F22+F23+F24+F25+F26+F27</f>
        <v>6182.2</v>
      </c>
      <c r="G7" s="67">
        <f>SUM(G8:G28)</f>
        <v>7818.0949999999993</v>
      </c>
      <c r="H7" s="67">
        <f>SUM(H8:H29)</f>
        <v>18484.699000000001</v>
      </c>
      <c r="I7" s="67">
        <f>SUM(I8:I29)</f>
        <v>4644.8000000000011</v>
      </c>
      <c r="J7" s="67">
        <f>SUM(J8:J29)</f>
        <v>4179.1000000000004</v>
      </c>
      <c r="K7" s="67">
        <v>0</v>
      </c>
      <c r="L7" s="67">
        <v>0</v>
      </c>
      <c r="M7" s="67">
        <v>0</v>
      </c>
      <c r="N7" s="67">
        <f t="shared" ref="N7:N16" si="0">SUM(E7:M7)</f>
        <v>44471.614000000001</v>
      </c>
      <c r="O7" s="60"/>
      <c r="P7" s="60"/>
    </row>
    <row r="8" spans="1:23" ht="138.75" customHeight="1" x14ac:dyDescent="0.3">
      <c r="A8" s="2" t="s">
        <v>20</v>
      </c>
      <c r="B8" s="68" t="s">
        <v>21</v>
      </c>
      <c r="C8" s="69" t="s">
        <v>22</v>
      </c>
      <c r="D8" s="68" t="s">
        <v>23</v>
      </c>
      <c r="E8" s="70">
        <v>700</v>
      </c>
      <c r="F8" s="70">
        <v>713.4</v>
      </c>
      <c r="G8" s="70">
        <f>750+60.7+230</f>
        <v>1040.7</v>
      </c>
      <c r="H8" s="71">
        <v>1265.499</v>
      </c>
      <c r="I8" s="70">
        <v>1300</v>
      </c>
      <c r="J8" s="70">
        <v>1114</v>
      </c>
      <c r="K8" s="70">
        <v>0</v>
      </c>
      <c r="L8" s="70">
        <v>0</v>
      </c>
      <c r="M8" s="70">
        <v>0</v>
      </c>
      <c r="N8" s="67">
        <f t="shared" si="0"/>
        <v>6133.5990000000002</v>
      </c>
      <c r="O8" s="60"/>
      <c r="P8" s="60"/>
    </row>
    <row r="9" spans="1:23" ht="75" x14ac:dyDescent="0.3">
      <c r="A9" s="2" t="s">
        <v>24</v>
      </c>
      <c r="B9" s="68" t="s">
        <v>21</v>
      </c>
      <c r="C9" s="68" t="s">
        <v>25</v>
      </c>
      <c r="D9" s="68" t="s">
        <v>23</v>
      </c>
      <c r="E9" s="70">
        <v>1769.05</v>
      </c>
      <c r="F9" s="70">
        <v>1834.6</v>
      </c>
      <c r="G9" s="70">
        <v>1978.3</v>
      </c>
      <c r="H9" s="71">
        <v>2142.3000000000002</v>
      </c>
      <c r="I9" s="70">
        <v>2099.1999999999998</v>
      </c>
      <c r="J9" s="70">
        <v>1978.3</v>
      </c>
      <c r="K9" s="70">
        <v>0</v>
      </c>
      <c r="L9" s="70">
        <v>0</v>
      </c>
      <c r="M9" s="70">
        <v>0</v>
      </c>
      <c r="N9" s="67">
        <f t="shared" si="0"/>
        <v>11801.75</v>
      </c>
      <c r="O9" s="60"/>
      <c r="P9" s="60"/>
    </row>
    <row r="10" spans="1:23" ht="75" x14ac:dyDescent="0.3">
      <c r="A10" s="2" t="s">
        <v>26</v>
      </c>
      <c r="B10" s="68" t="s">
        <v>21</v>
      </c>
      <c r="C10" s="72" t="s">
        <v>27</v>
      </c>
      <c r="D10" s="68" t="s">
        <v>23</v>
      </c>
      <c r="E10" s="70">
        <v>17</v>
      </c>
      <c r="F10" s="70">
        <v>8</v>
      </c>
      <c r="G10" s="70">
        <v>8</v>
      </c>
      <c r="H10" s="71">
        <v>8.5</v>
      </c>
      <c r="I10" s="70">
        <v>8.5</v>
      </c>
      <c r="J10" s="70">
        <v>8.5</v>
      </c>
      <c r="K10" s="70">
        <v>0</v>
      </c>
      <c r="L10" s="70">
        <v>0</v>
      </c>
      <c r="M10" s="70">
        <v>0</v>
      </c>
      <c r="N10" s="67">
        <f t="shared" si="0"/>
        <v>58.5</v>
      </c>
      <c r="O10" s="60"/>
      <c r="P10" s="60"/>
    </row>
    <row r="11" spans="1:23" ht="75" x14ac:dyDescent="0.3">
      <c r="A11" s="2" t="s">
        <v>28</v>
      </c>
      <c r="B11" s="73" t="s">
        <v>21</v>
      </c>
      <c r="C11" s="74" t="s">
        <v>29</v>
      </c>
      <c r="D11" s="75" t="s">
        <v>23</v>
      </c>
      <c r="E11" s="70">
        <v>68.099999999999994</v>
      </c>
      <c r="F11" s="70">
        <v>68.099999999999994</v>
      </c>
      <c r="G11" s="70">
        <v>69.040000000000006</v>
      </c>
      <c r="H11" s="71">
        <f>72+40.3</f>
        <v>112.3</v>
      </c>
      <c r="I11" s="70">
        <v>112.3</v>
      </c>
      <c r="J11" s="70">
        <v>72</v>
      </c>
      <c r="K11" s="70">
        <v>0</v>
      </c>
      <c r="L11" s="70">
        <v>0</v>
      </c>
      <c r="M11" s="70">
        <v>0</v>
      </c>
      <c r="N11" s="67">
        <f t="shared" si="0"/>
        <v>501.84000000000003</v>
      </c>
      <c r="O11" s="60"/>
      <c r="P11" s="60"/>
      <c r="W11" t="s">
        <v>119</v>
      </c>
    </row>
    <row r="12" spans="1:23" ht="75" x14ac:dyDescent="0.3">
      <c r="A12" s="2" t="s">
        <v>30</v>
      </c>
      <c r="B12" s="68" t="s">
        <v>21</v>
      </c>
      <c r="C12" s="76" t="s">
        <v>31</v>
      </c>
      <c r="D12" s="68" t="s">
        <v>23</v>
      </c>
      <c r="E12" s="70">
        <v>88.3</v>
      </c>
      <c r="F12" s="70">
        <v>97.5</v>
      </c>
      <c r="G12" s="70">
        <f>97.5+26.1</f>
        <v>123.6</v>
      </c>
      <c r="H12" s="71">
        <f>134.8+50</f>
        <v>184.8</v>
      </c>
      <c r="I12" s="70">
        <v>211.6</v>
      </c>
      <c r="J12" s="70">
        <v>225.1</v>
      </c>
      <c r="K12" s="70">
        <v>0</v>
      </c>
      <c r="L12" s="70">
        <v>0</v>
      </c>
      <c r="M12" s="70">
        <v>0</v>
      </c>
      <c r="N12" s="67">
        <f t="shared" si="0"/>
        <v>930.9</v>
      </c>
      <c r="O12" s="60"/>
      <c r="P12" s="60"/>
    </row>
    <row r="13" spans="1:23" ht="75" x14ac:dyDescent="0.3">
      <c r="A13" s="2" t="s">
        <v>32</v>
      </c>
      <c r="B13" s="68" t="s">
        <v>21</v>
      </c>
      <c r="C13" s="72" t="s">
        <v>33</v>
      </c>
      <c r="D13" s="68" t="s">
        <v>23</v>
      </c>
      <c r="E13" s="70">
        <v>22.8</v>
      </c>
      <c r="F13" s="70">
        <f>47.7-10</f>
        <v>37.700000000000003</v>
      </c>
      <c r="G13" s="70">
        <v>47.7</v>
      </c>
      <c r="H13" s="71">
        <v>50.5</v>
      </c>
      <c r="I13" s="70">
        <v>50.5</v>
      </c>
      <c r="J13" s="70">
        <v>50.5</v>
      </c>
      <c r="K13" s="70">
        <v>0</v>
      </c>
      <c r="L13" s="70">
        <v>0</v>
      </c>
      <c r="M13" s="70">
        <v>0</v>
      </c>
      <c r="N13" s="67">
        <f t="shared" si="0"/>
        <v>259.7</v>
      </c>
      <c r="O13" s="60"/>
      <c r="P13" s="60"/>
    </row>
    <row r="14" spans="1:23" ht="75" x14ac:dyDescent="0.3">
      <c r="A14" s="2" t="s">
        <v>34</v>
      </c>
      <c r="B14" s="73" t="s">
        <v>21</v>
      </c>
      <c r="C14" s="74" t="s">
        <v>35</v>
      </c>
      <c r="D14" s="75" t="s">
        <v>23</v>
      </c>
      <c r="E14" s="70">
        <v>393.57</v>
      </c>
      <c r="F14" s="70">
        <v>675</v>
      </c>
      <c r="G14" s="70">
        <f>500</f>
        <v>500</v>
      </c>
      <c r="H14" s="71">
        <v>567</v>
      </c>
      <c r="I14" s="70">
        <v>527</v>
      </c>
      <c r="J14" s="70">
        <v>567</v>
      </c>
      <c r="K14" s="70">
        <v>0</v>
      </c>
      <c r="L14" s="70">
        <v>0</v>
      </c>
      <c r="M14" s="70">
        <v>0</v>
      </c>
      <c r="N14" s="67">
        <f t="shared" si="0"/>
        <v>3229.5699999999997</v>
      </c>
      <c r="O14" s="60"/>
      <c r="P14" s="60"/>
    </row>
    <row r="15" spans="1:23" ht="75" x14ac:dyDescent="0.3">
      <c r="A15" s="2" t="s">
        <v>36</v>
      </c>
      <c r="B15" s="68" t="s">
        <v>21</v>
      </c>
      <c r="C15" s="69" t="s">
        <v>37</v>
      </c>
      <c r="D15" s="68" t="s">
        <v>23</v>
      </c>
      <c r="E15" s="70">
        <v>20</v>
      </c>
      <c r="F15" s="70">
        <v>20</v>
      </c>
      <c r="G15" s="70">
        <v>20</v>
      </c>
      <c r="H15" s="71">
        <v>21.1</v>
      </c>
      <c r="I15" s="70">
        <v>21.1</v>
      </c>
      <c r="J15" s="70">
        <v>21.1</v>
      </c>
      <c r="K15" s="70">
        <v>0</v>
      </c>
      <c r="L15" s="70">
        <v>0</v>
      </c>
      <c r="M15" s="70">
        <v>0</v>
      </c>
      <c r="N15" s="67">
        <f t="shared" si="0"/>
        <v>123.29999999999998</v>
      </c>
      <c r="O15" s="60"/>
      <c r="P15" s="60"/>
    </row>
    <row r="16" spans="1:23" ht="75" x14ac:dyDescent="0.3">
      <c r="A16" s="2" t="s">
        <v>38</v>
      </c>
      <c r="B16" s="68" t="s">
        <v>21</v>
      </c>
      <c r="C16" s="72" t="s">
        <v>39</v>
      </c>
      <c r="D16" s="68" t="s">
        <v>23</v>
      </c>
      <c r="E16" s="70">
        <v>67.7</v>
      </c>
      <c r="F16" s="70">
        <f>107.7+10</f>
        <v>117.7</v>
      </c>
      <c r="G16" s="70">
        <v>67.7</v>
      </c>
      <c r="H16" s="71">
        <v>71.599999999999994</v>
      </c>
      <c r="I16" s="70">
        <v>71.599999999999994</v>
      </c>
      <c r="J16" s="70">
        <v>71.599999999999994</v>
      </c>
      <c r="K16" s="70">
        <v>0</v>
      </c>
      <c r="L16" s="70">
        <v>0</v>
      </c>
      <c r="M16" s="70">
        <v>0</v>
      </c>
      <c r="N16" s="67">
        <f t="shared" si="0"/>
        <v>467.90000000000009</v>
      </c>
      <c r="O16" s="60"/>
      <c r="P16" s="60"/>
    </row>
    <row r="17" spans="1:16" ht="150" x14ac:dyDescent="0.3">
      <c r="A17" s="2" t="s">
        <v>40</v>
      </c>
      <c r="B17" s="73" t="s">
        <v>21</v>
      </c>
      <c r="C17" s="74" t="s">
        <v>41</v>
      </c>
      <c r="D17" s="75" t="s">
        <v>23</v>
      </c>
      <c r="E17" s="70">
        <v>0</v>
      </c>
      <c r="F17" s="70">
        <v>0</v>
      </c>
      <c r="G17" s="70">
        <v>0</v>
      </c>
      <c r="H17" s="71">
        <v>0</v>
      </c>
      <c r="I17" s="70">
        <v>0</v>
      </c>
      <c r="J17" s="70">
        <v>0</v>
      </c>
      <c r="K17" s="70">
        <v>0</v>
      </c>
      <c r="L17" s="70">
        <v>0</v>
      </c>
      <c r="M17" s="70">
        <v>0</v>
      </c>
      <c r="N17" s="67">
        <v>0</v>
      </c>
      <c r="O17" s="60"/>
      <c r="P17" s="60"/>
    </row>
    <row r="18" spans="1:16" ht="75" x14ac:dyDescent="0.3">
      <c r="A18" s="2" t="s">
        <v>42</v>
      </c>
      <c r="B18" s="68" t="s">
        <v>21</v>
      </c>
      <c r="C18" s="69" t="s">
        <v>43</v>
      </c>
      <c r="D18" s="68" t="s">
        <v>23</v>
      </c>
      <c r="E18" s="70">
        <v>0</v>
      </c>
      <c r="F18" s="70">
        <v>0</v>
      </c>
      <c r="G18" s="70">
        <v>0</v>
      </c>
      <c r="H18" s="71">
        <v>0</v>
      </c>
      <c r="I18" s="70">
        <v>0</v>
      </c>
      <c r="J18" s="70">
        <v>0</v>
      </c>
      <c r="K18" s="70">
        <v>0</v>
      </c>
      <c r="L18" s="70">
        <v>0</v>
      </c>
      <c r="M18" s="70">
        <v>0</v>
      </c>
      <c r="N18" s="67">
        <v>0</v>
      </c>
      <c r="O18" s="60"/>
      <c r="P18" s="60"/>
    </row>
    <row r="19" spans="1:16" ht="75" x14ac:dyDescent="0.3">
      <c r="A19" s="2" t="s">
        <v>44</v>
      </c>
      <c r="B19" s="68" t="s">
        <v>21</v>
      </c>
      <c r="C19" s="68" t="s">
        <v>45</v>
      </c>
      <c r="D19" s="68" t="s">
        <v>23</v>
      </c>
      <c r="E19" s="70">
        <v>0</v>
      </c>
      <c r="F19" s="70">
        <v>0</v>
      </c>
      <c r="G19" s="70">
        <v>0</v>
      </c>
      <c r="H19" s="71">
        <v>0</v>
      </c>
      <c r="I19" s="70">
        <v>0</v>
      </c>
      <c r="J19" s="70">
        <v>0</v>
      </c>
      <c r="K19" s="70">
        <v>0</v>
      </c>
      <c r="L19" s="70">
        <v>0</v>
      </c>
      <c r="M19" s="70">
        <v>0</v>
      </c>
      <c r="N19" s="67">
        <v>0</v>
      </c>
      <c r="O19" s="60"/>
      <c r="P19" s="60"/>
    </row>
    <row r="20" spans="1:16" ht="93.75" x14ac:dyDescent="0.3">
      <c r="A20" s="2" t="s">
        <v>46</v>
      </c>
      <c r="B20" s="68" t="s">
        <v>21</v>
      </c>
      <c r="C20" s="68" t="s">
        <v>47</v>
      </c>
      <c r="D20" s="68" t="s">
        <v>23</v>
      </c>
      <c r="E20" s="70">
        <v>0</v>
      </c>
      <c r="F20" s="70">
        <v>0</v>
      </c>
      <c r="G20" s="70">
        <v>0</v>
      </c>
      <c r="H20" s="71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67">
        <v>0</v>
      </c>
      <c r="O20" s="60"/>
      <c r="P20" s="60"/>
    </row>
    <row r="21" spans="1:16" ht="93.75" x14ac:dyDescent="0.3">
      <c r="A21" s="2" t="s">
        <v>48</v>
      </c>
      <c r="B21" s="68" t="s">
        <v>21</v>
      </c>
      <c r="C21" s="69" t="s">
        <v>49</v>
      </c>
      <c r="D21" s="68" t="s">
        <v>23</v>
      </c>
      <c r="E21" s="70">
        <v>0</v>
      </c>
      <c r="F21" s="70">
        <v>0</v>
      </c>
      <c r="G21" s="70">
        <v>0</v>
      </c>
      <c r="H21" s="71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67">
        <f>E21+F21+G21+H21+I21+J21+K21+L21+M21</f>
        <v>0</v>
      </c>
      <c r="O21" s="60"/>
      <c r="P21" s="60"/>
    </row>
    <row r="22" spans="1:16" ht="112.5" x14ac:dyDescent="0.3">
      <c r="A22" s="2" t="s">
        <v>50</v>
      </c>
      <c r="B22" s="68" t="s">
        <v>21</v>
      </c>
      <c r="C22" s="69" t="s">
        <v>51</v>
      </c>
      <c r="D22" s="68" t="s">
        <v>23</v>
      </c>
      <c r="E22" s="70">
        <v>0</v>
      </c>
      <c r="F22" s="70">
        <v>0</v>
      </c>
      <c r="G22" s="70">
        <v>0</v>
      </c>
      <c r="H22" s="71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67">
        <f>E22+F22+G22+H22+I22+J22+K22+L22+M22</f>
        <v>0</v>
      </c>
      <c r="O22" s="60"/>
      <c r="P22" s="60"/>
    </row>
    <row r="23" spans="1:16" ht="150" x14ac:dyDescent="0.3">
      <c r="A23" s="2" t="s">
        <v>52</v>
      </c>
      <c r="B23" s="68" t="s">
        <v>21</v>
      </c>
      <c r="C23" s="69" t="s">
        <v>53</v>
      </c>
      <c r="D23" s="68" t="s">
        <v>23</v>
      </c>
      <c r="E23" s="70">
        <v>0</v>
      </c>
      <c r="F23" s="70">
        <v>0</v>
      </c>
      <c r="G23" s="70">
        <v>0</v>
      </c>
      <c r="H23" s="71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67">
        <f>E23+F23+G23+H23+I23+J23+K23+L23+M23</f>
        <v>0</v>
      </c>
      <c r="O23" s="60"/>
      <c r="P23" s="60"/>
    </row>
    <row r="24" spans="1:16" ht="187.5" x14ac:dyDescent="0.3">
      <c r="A24" s="2" t="s">
        <v>54</v>
      </c>
      <c r="B24" s="68" t="s">
        <v>21</v>
      </c>
      <c r="C24" s="68" t="s">
        <v>55</v>
      </c>
      <c r="D24" s="68" t="s">
        <v>23</v>
      </c>
      <c r="E24" s="70">
        <v>16.2</v>
      </c>
      <c r="F24" s="70">
        <v>0</v>
      </c>
      <c r="G24" s="70">
        <v>0</v>
      </c>
      <c r="H24" s="71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67">
        <f>M24+L24+K24+J24+I24+H24+G24+F24+E24</f>
        <v>16.2</v>
      </c>
      <c r="O24" s="60"/>
      <c r="P24" s="60"/>
    </row>
    <row r="25" spans="1:16" ht="112.5" x14ac:dyDescent="0.3">
      <c r="A25" s="2" t="s">
        <v>56</v>
      </c>
      <c r="B25" s="68" t="s">
        <v>21</v>
      </c>
      <c r="C25" s="68" t="s">
        <v>116</v>
      </c>
      <c r="D25" s="68" t="s">
        <v>23</v>
      </c>
      <c r="E25" s="65" t="s">
        <v>57</v>
      </c>
      <c r="F25" s="65">
        <f>2530.1+28.5</f>
        <v>2558.6</v>
      </c>
      <c r="G25" s="77">
        <v>3889</v>
      </c>
      <c r="H25" s="78">
        <v>13859</v>
      </c>
      <c r="I25" s="65" t="s">
        <v>57</v>
      </c>
      <c r="J25" s="65" t="s">
        <v>57</v>
      </c>
      <c r="K25" s="65" t="s">
        <v>57</v>
      </c>
      <c r="L25" s="65" t="s">
        <v>57</v>
      </c>
      <c r="M25" s="65" t="s">
        <v>57</v>
      </c>
      <c r="N25" s="79">
        <f>F25+G25+H25</f>
        <v>20306.599999999999</v>
      </c>
      <c r="O25" s="60"/>
      <c r="P25" s="60"/>
    </row>
    <row r="26" spans="1:16" ht="213.75" customHeight="1" x14ac:dyDescent="0.3">
      <c r="A26" s="2" t="s">
        <v>58</v>
      </c>
      <c r="B26" s="68" t="s">
        <v>21</v>
      </c>
      <c r="C26" s="68" t="s">
        <v>59</v>
      </c>
      <c r="D26" s="68" t="s">
        <v>23</v>
      </c>
      <c r="E26" s="65" t="s">
        <v>57</v>
      </c>
      <c r="F26" s="65">
        <v>36.6</v>
      </c>
      <c r="G26" s="77">
        <v>45</v>
      </c>
      <c r="H26" s="80">
        <v>82.1</v>
      </c>
      <c r="I26" s="77">
        <v>108</v>
      </c>
      <c r="J26" s="77">
        <v>56</v>
      </c>
      <c r="K26" s="77">
        <v>0</v>
      </c>
      <c r="L26" s="77">
        <v>0</v>
      </c>
      <c r="M26" s="77">
        <v>0</v>
      </c>
      <c r="N26" s="79">
        <f>SUM(F26:M26)</f>
        <v>327.7</v>
      </c>
      <c r="O26" s="60"/>
      <c r="P26" s="60"/>
    </row>
    <row r="27" spans="1:16" ht="75" x14ac:dyDescent="0.3">
      <c r="A27" s="2" t="s">
        <v>60</v>
      </c>
      <c r="B27" s="68" t="s">
        <v>21</v>
      </c>
      <c r="C27" s="68" t="s">
        <v>61</v>
      </c>
      <c r="D27" s="68" t="s">
        <v>23</v>
      </c>
      <c r="E27" s="65" t="s">
        <v>57</v>
      </c>
      <c r="F27" s="77">
        <v>15</v>
      </c>
      <c r="G27" s="77">
        <v>15</v>
      </c>
      <c r="H27" s="80">
        <v>0</v>
      </c>
      <c r="I27" s="77">
        <v>15</v>
      </c>
      <c r="J27" s="77">
        <v>15</v>
      </c>
      <c r="K27" s="77">
        <v>0</v>
      </c>
      <c r="L27" s="77">
        <v>0</v>
      </c>
      <c r="M27" s="77">
        <v>0</v>
      </c>
      <c r="N27" s="79">
        <f>SUM(F27:M27)</f>
        <v>60</v>
      </c>
      <c r="O27" s="60"/>
      <c r="P27" s="60"/>
    </row>
    <row r="28" spans="1:16" ht="75" x14ac:dyDescent="0.3">
      <c r="A28" s="2" t="s">
        <v>62</v>
      </c>
      <c r="B28" s="68" t="s">
        <v>21</v>
      </c>
      <c r="C28" s="68" t="s">
        <v>63</v>
      </c>
      <c r="D28" s="68" t="s">
        <v>23</v>
      </c>
      <c r="E28" s="65" t="s">
        <v>57</v>
      </c>
      <c r="F28" s="77">
        <v>0</v>
      </c>
      <c r="G28" s="77">
        <v>14.055</v>
      </c>
      <c r="H28" s="80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  <c r="N28" s="79">
        <f>SUM(F28:M28)</f>
        <v>14.055</v>
      </c>
      <c r="O28" s="60"/>
      <c r="P28" s="60"/>
    </row>
    <row r="29" spans="1:16" ht="60.75" customHeight="1" x14ac:dyDescent="0.3">
      <c r="A29" s="2" t="s">
        <v>115</v>
      </c>
      <c r="B29" s="68" t="s">
        <v>21</v>
      </c>
      <c r="C29" s="68" t="s">
        <v>118</v>
      </c>
      <c r="D29" s="68" t="s">
        <v>23</v>
      </c>
      <c r="E29" s="65" t="s">
        <v>57</v>
      </c>
      <c r="F29" s="65" t="s">
        <v>57</v>
      </c>
      <c r="G29" s="65" t="s">
        <v>57</v>
      </c>
      <c r="H29" s="80">
        <v>120</v>
      </c>
      <c r="I29" s="77">
        <v>120</v>
      </c>
      <c r="J29" s="77">
        <v>0</v>
      </c>
      <c r="K29" s="77">
        <v>0</v>
      </c>
      <c r="L29" s="77">
        <v>0</v>
      </c>
      <c r="M29" s="77">
        <v>0</v>
      </c>
      <c r="N29" s="79">
        <f>SUM(H29:M29)</f>
        <v>240</v>
      </c>
      <c r="O29" s="60"/>
      <c r="P29" s="60"/>
    </row>
    <row r="30" spans="1:16" x14ac:dyDescent="0.25">
      <c r="N30" s="16"/>
    </row>
    <row r="31" spans="1:16" x14ac:dyDescent="0.25">
      <c r="N31" s="16"/>
    </row>
    <row r="32" spans="1:16" x14ac:dyDescent="0.25">
      <c r="N32" s="16"/>
    </row>
    <row r="33" spans="14:14" x14ac:dyDescent="0.25">
      <c r="N33" s="16"/>
    </row>
    <row r="34" spans="14:14" x14ac:dyDescent="0.25">
      <c r="N34" s="16"/>
    </row>
    <row r="35" spans="14:14" x14ac:dyDescent="0.25">
      <c r="N35" s="16"/>
    </row>
    <row r="36" spans="14:14" x14ac:dyDescent="0.25">
      <c r="N36" s="16"/>
    </row>
    <row r="37" spans="14:14" x14ac:dyDescent="0.25">
      <c r="N37" s="16"/>
    </row>
    <row r="38" spans="14:14" x14ac:dyDescent="0.25">
      <c r="N38" s="16"/>
    </row>
    <row r="39" spans="14:14" x14ac:dyDescent="0.25">
      <c r="N39" s="16"/>
    </row>
    <row r="40" spans="14:14" x14ac:dyDescent="0.25">
      <c r="N40" s="16"/>
    </row>
  </sheetData>
  <mergeCells count="6">
    <mergeCell ref="B2:C2"/>
    <mergeCell ref="L2:N2"/>
    <mergeCell ref="A5:A6"/>
    <mergeCell ref="B5:B6"/>
    <mergeCell ref="C5:C6"/>
    <mergeCell ref="D5:D6"/>
  </mergeCells>
  <printOptions horizontalCentered="1" verticalCentered="1"/>
  <pageMargins left="0.23622047244094491" right="0.23622047244094491" top="0.74803149606299213" bottom="0" header="0.31496062992125984" footer="0.31496062992125984"/>
  <pageSetup paperSize="9" scale="55" fitToWidth="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C8179-04AE-4F35-9FA5-1C957697DC2C}">
  <dimension ref="A1:M105"/>
  <sheetViews>
    <sheetView tabSelected="1" topLeftCell="A89" workbookViewId="0">
      <selection activeCell="A2" sqref="A2:M104"/>
    </sheetView>
  </sheetViews>
  <sheetFormatPr defaultRowHeight="15" x14ac:dyDescent="0.25"/>
  <cols>
    <col min="2" max="2" width="24.5703125" customWidth="1"/>
    <col min="3" max="3" width="18.28515625" customWidth="1"/>
    <col min="4" max="4" width="13.7109375" customWidth="1"/>
    <col min="5" max="5" width="16" customWidth="1"/>
    <col min="6" max="6" width="13.140625" customWidth="1"/>
    <col min="7" max="7" width="12" customWidth="1"/>
    <col min="8" max="8" width="11.85546875" customWidth="1"/>
    <col min="9" max="9" width="12.42578125" customWidth="1"/>
    <col min="10" max="10" width="11.7109375" customWidth="1"/>
    <col min="11" max="11" width="11.85546875" customWidth="1"/>
    <col min="12" max="12" width="12.28515625" customWidth="1"/>
    <col min="13" max="13" width="12" customWidth="1"/>
  </cols>
  <sheetData>
    <row r="1" spans="1:13" ht="4.1500000000000004" hidden="1" customHeight="1" x14ac:dyDescent="0.3">
      <c r="L1" s="15"/>
    </row>
    <row r="2" spans="1:13" ht="72.599999999999994" customHeight="1" x14ac:dyDescent="0.3">
      <c r="B2" s="3"/>
      <c r="K2" s="90" t="s">
        <v>122</v>
      </c>
      <c r="L2" s="90"/>
      <c r="M2" s="90"/>
    </row>
    <row r="3" spans="1:13" s="82" customFormat="1" ht="15.75" customHeight="1" x14ac:dyDescent="0.3">
      <c r="B3" s="81"/>
      <c r="K3" s="90" t="s">
        <v>123</v>
      </c>
      <c r="L3" s="90"/>
      <c r="M3" s="90"/>
    </row>
    <row r="4" spans="1:13" ht="18.75" x14ac:dyDescent="0.3">
      <c r="B4" s="3" t="s">
        <v>64</v>
      </c>
      <c r="K4" s="4"/>
      <c r="L4" s="4"/>
      <c r="M4" s="4"/>
    </row>
    <row r="5" spans="1:13" ht="18.75" x14ac:dyDescent="0.3">
      <c r="B5" s="83" t="s">
        <v>65</v>
      </c>
      <c r="C5" s="91"/>
      <c r="K5" s="4"/>
      <c r="L5" s="4"/>
      <c r="M5" s="4"/>
    </row>
    <row r="6" spans="1:13" ht="15.75" x14ac:dyDescent="0.3">
      <c r="B6" s="92" t="s">
        <v>66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</row>
    <row r="8" spans="1:13" ht="15.75" x14ac:dyDescent="0.25">
      <c r="A8" s="94"/>
      <c r="B8" s="94" t="s">
        <v>67</v>
      </c>
      <c r="C8" s="94" t="s">
        <v>68</v>
      </c>
      <c r="D8" s="94" t="s">
        <v>69</v>
      </c>
      <c r="E8" s="94"/>
      <c r="F8" s="94"/>
      <c r="G8" s="94"/>
      <c r="H8" s="94"/>
      <c r="I8" s="94"/>
      <c r="J8" s="94"/>
      <c r="K8" s="94"/>
      <c r="L8" s="94"/>
      <c r="M8" s="94"/>
    </row>
    <row r="9" spans="1:13" ht="15.75" x14ac:dyDescent="0.25">
      <c r="A9" s="94"/>
      <c r="B9" s="94"/>
      <c r="C9" s="94"/>
      <c r="D9" s="5" t="s">
        <v>7</v>
      </c>
      <c r="E9" s="5" t="s">
        <v>70</v>
      </c>
      <c r="F9" s="5" t="s">
        <v>71</v>
      </c>
      <c r="G9" s="46" t="s">
        <v>72</v>
      </c>
      <c r="H9" s="5" t="s">
        <v>11</v>
      </c>
      <c r="I9" s="5" t="s">
        <v>12</v>
      </c>
      <c r="J9" s="5" t="s">
        <v>13</v>
      </c>
      <c r="K9" s="5" t="s">
        <v>73</v>
      </c>
      <c r="L9" s="5" t="s">
        <v>74</v>
      </c>
      <c r="M9" s="6" t="s">
        <v>75</v>
      </c>
    </row>
    <row r="10" spans="1:13" ht="15.75" x14ac:dyDescent="0.25">
      <c r="A10" s="94"/>
      <c r="B10" s="94" t="s">
        <v>76</v>
      </c>
      <c r="C10" s="5" t="s">
        <v>75</v>
      </c>
      <c r="D10" s="56">
        <f t="shared" ref="D10:G10" si="0">D11+D12+D13+D14</f>
        <v>8753.64</v>
      </c>
      <c r="E10" s="56">
        <f>E11+E12+E13+E14</f>
        <v>11693.55</v>
      </c>
      <c r="F10" s="56">
        <f>F11+F12+F13+F14</f>
        <v>13628.525</v>
      </c>
      <c r="G10" s="57">
        <f t="shared" si="0"/>
        <v>23078.099000000002</v>
      </c>
      <c r="H10" s="56">
        <f>H11+H12+H13+H14</f>
        <v>9252.1000000000022</v>
      </c>
      <c r="I10" s="56">
        <f>I11+I12+I13+I14</f>
        <v>8772.5</v>
      </c>
      <c r="J10" s="56">
        <v>0</v>
      </c>
      <c r="K10" s="56">
        <v>0</v>
      </c>
      <c r="L10" s="56">
        <v>0</v>
      </c>
      <c r="M10" s="58">
        <f>SUM(D10:L10)</f>
        <v>75178.414000000004</v>
      </c>
    </row>
    <row r="11" spans="1:13" ht="31.5" x14ac:dyDescent="0.25">
      <c r="A11" s="94"/>
      <c r="B11" s="94"/>
      <c r="C11" s="7" t="s">
        <v>77</v>
      </c>
      <c r="D11" s="17">
        <v>1363.91</v>
      </c>
      <c r="E11" s="17">
        <f>E41</f>
        <v>1362.91</v>
      </c>
      <c r="F11" s="17">
        <f>F41</f>
        <v>1918.95</v>
      </c>
      <c r="G11" s="47">
        <f>G41</f>
        <v>800.24</v>
      </c>
      <c r="H11" s="17">
        <f>H41</f>
        <v>746.4</v>
      </c>
      <c r="I11" s="17">
        <f>I41</f>
        <v>800.24</v>
      </c>
      <c r="J11" s="17">
        <v>0</v>
      </c>
      <c r="K11" s="17">
        <v>0</v>
      </c>
      <c r="L11" s="17">
        <v>0</v>
      </c>
      <c r="M11" s="18">
        <f>SUM(D11:L11)</f>
        <v>6992.65</v>
      </c>
    </row>
    <row r="12" spans="1:13" ht="31.5" x14ac:dyDescent="0.25">
      <c r="A12" s="94"/>
      <c r="B12" s="94"/>
      <c r="C12" s="7" t="s">
        <v>78</v>
      </c>
      <c r="D12" s="17">
        <v>2564.0100000000002</v>
      </c>
      <c r="E12" s="17">
        <f>E42+E79</f>
        <v>1648.44</v>
      </c>
      <c r="F12" s="18">
        <f>F87+F99</f>
        <v>1391.48</v>
      </c>
      <c r="G12" s="48">
        <f>G42</f>
        <v>1293.1600000000001</v>
      </c>
      <c r="H12" s="18">
        <f>H42</f>
        <v>1360.9</v>
      </c>
      <c r="I12" s="18">
        <f>I42</f>
        <v>1293.1600000000001</v>
      </c>
      <c r="J12" s="18">
        <v>0</v>
      </c>
      <c r="K12" s="18">
        <v>0</v>
      </c>
      <c r="L12" s="17">
        <v>0</v>
      </c>
      <c r="M12" s="18">
        <f>SUM(D12:L12)</f>
        <v>9551.15</v>
      </c>
    </row>
    <row r="13" spans="1:13" ht="31.5" x14ac:dyDescent="0.25">
      <c r="A13" s="94"/>
      <c r="B13" s="94"/>
      <c r="C13" s="7" t="s">
        <v>79</v>
      </c>
      <c r="D13" s="17">
        <v>3162.72</v>
      </c>
      <c r="E13" s="17">
        <f>E18+E23+E27+E31+E35+E39+E43+E48+E52+E88+E92+E96</f>
        <v>6182.2</v>
      </c>
      <c r="F13" s="17">
        <f>F18+F23+F27+F31+F35+F39+F43+F48+F52+F60+F64+F68+F72+F76+F80+F84+F88+F92+F96+F100</f>
        <v>7818.0949999999993</v>
      </c>
      <c r="G13" s="47">
        <f>G18+G23+G27+G31+G35+G39+G43+G48+G52+G60+G64+G68+G72+G76+G80+G84+G88+G92+G96+G100+G104</f>
        <v>18484.699000000001</v>
      </c>
      <c r="H13" s="17">
        <f>H18+H23+H27+H31+H35+H39+H43+H48+H52+H60+H64+H68+H72+H76+H80+H84+H88+H92+H96+H100+H104</f>
        <v>4644.8000000000011</v>
      </c>
      <c r="I13" s="17">
        <f>I18+I23+I27+I31+I35+I39+I43+I48+I52+I60+I64+I68+I72+I76+I80+I84+I88+I92+I96+I100+I100+I104</f>
        <v>4179.1000000000004</v>
      </c>
      <c r="J13" s="17">
        <v>0</v>
      </c>
      <c r="K13" s="17">
        <v>0</v>
      </c>
      <c r="L13" s="17">
        <v>0</v>
      </c>
      <c r="M13" s="18">
        <f>SUM(D13:L13)</f>
        <v>44471.614000000001</v>
      </c>
    </row>
    <row r="14" spans="1:13" ht="32.25" thickBot="1" x14ac:dyDescent="0.3">
      <c r="A14" s="95"/>
      <c r="B14" s="95"/>
      <c r="C14" s="8" t="s">
        <v>80</v>
      </c>
      <c r="D14" s="19">
        <v>1663</v>
      </c>
      <c r="E14" s="19">
        <v>2500</v>
      </c>
      <c r="F14" s="19">
        <v>2500</v>
      </c>
      <c r="G14" s="49">
        <v>2500</v>
      </c>
      <c r="H14" s="19">
        <v>2500</v>
      </c>
      <c r="I14" s="19">
        <v>2500</v>
      </c>
      <c r="J14" s="19">
        <v>0</v>
      </c>
      <c r="K14" s="19">
        <v>0</v>
      </c>
      <c r="L14" s="19">
        <v>0</v>
      </c>
      <c r="M14" s="20">
        <f>SUM(D14:L14)</f>
        <v>14163</v>
      </c>
    </row>
    <row r="15" spans="1:13" ht="15.75" x14ac:dyDescent="0.25">
      <c r="A15" s="96" t="s">
        <v>81</v>
      </c>
      <c r="B15" s="99" t="s">
        <v>22</v>
      </c>
      <c r="C15" s="9" t="s">
        <v>75</v>
      </c>
      <c r="D15" s="21">
        <v>700</v>
      </c>
      <c r="E15" s="21">
        <v>713.4</v>
      </c>
      <c r="F15" s="21">
        <f>750+60.7+230</f>
        <v>1040.7</v>
      </c>
      <c r="G15" s="50">
        <f>G18</f>
        <v>1265.499</v>
      </c>
      <c r="H15" s="21">
        <f>H18</f>
        <v>1300</v>
      </c>
      <c r="I15" s="21">
        <v>0</v>
      </c>
      <c r="J15" s="21">
        <v>0</v>
      </c>
      <c r="K15" s="21">
        <v>0</v>
      </c>
      <c r="L15" s="21">
        <v>0</v>
      </c>
      <c r="M15" s="22">
        <f t="shared" ref="M15" si="1">D15+E15+F15+G15+H15+I15+J15+K15+L15</f>
        <v>5019.5990000000002</v>
      </c>
    </row>
    <row r="16" spans="1:13" ht="42" customHeight="1" x14ac:dyDescent="0.25">
      <c r="A16" s="97"/>
      <c r="B16" s="94"/>
      <c r="C16" s="7" t="s">
        <v>82</v>
      </c>
      <c r="D16" s="17" t="s">
        <v>83</v>
      </c>
      <c r="E16" s="17" t="s">
        <v>83</v>
      </c>
      <c r="F16" s="17" t="s">
        <v>83</v>
      </c>
      <c r="G16" s="47" t="s">
        <v>83</v>
      </c>
      <c r="H16" s="17" t="s">
        <v>57</v>
      </c>
      <c r="I16" s="17" t="s">
        <v>57</v>
      </c>
      <c r="J16" s="17" t="s">
        <v>57</v>
      </c>
      <c r="K16" s="17" t="s">
        <v>57</v>
      </c>
      <c r="L16" s="17" t="s">
        <v>84</v>
      </c>
      <c r="M16" s="23" t="s">
        <v>84</v>
      </c>
    </row>
    <row r="17" spans="1:13" ht="37.5" customHeight="1" x14ac:dyDescent="0.25">
      <c r="A17" s="97"/>
      <c r="B17" s="94"/>
      <c r="C17" s="7" t="s">
        <v>85</v>
      </c>
      <c r="D17" s="17" t="s">
        <v>83</v>
      </c>
      <c r="E17" s="17" t="s">
        <v>83</v>
      </c>
      <c r="F17" s="17" t="s">
        <v>83</v>
      </c>
      <c r="G17" s="47" t="s">
        <v>83</v>
      </c>
      <c r="H17" s="17" t="s">
        <v>84</v>
      </c>
      <c r="I17" s="17" t="s">
        <v>84</v>
      </c>
      <c r="J17" s="17" t="s">
        <v>84</v>
      </c>
      <c r="K17" s="17" t="s">
        <v>57</v>
      </c>
      <c r="L17" s="17" t="s">
        <v>57</v>
      </c>
      <c r="M17" s="23" t="s">
        <v>57</v>
      </c>
    </row>
    <row r="18" spans="1:13" ht="36.75" customHeight="1" x14ac:dyDescent="0.25">
      <c r="A18" s="97"/>
      <c r="B18" s="94"/>
      <c r="C18" s="7" t="s">
        <v>86</v>
      </c>
      <c r="D18" s="17">
        <v>700</v>
      </c>
      <c r="E18" s="17">
        <v>713.4</v>
      </c>
      <c r="F18" s="17">
        <f>750+60.7+230</f>
        <v>1040.7</v>
      </c>
      <c r="G18" s="47">
        <v>1265.499</v>
      </c>
      <c r="H18" s="17">
        <v>1300</v>
      </c>
      <c r="I18" s="17">
        <v>1114</v>
      </c>
      <c r="J18" s="17">
        <v>0</v>
      </c>
      <c r="K18" s="17">
        <v>0</v>
      </c>
      <c r="L18" s="17">
        <v>0</v>
      </c>
      <c r="M18" s="24">
        <f>D18+E18+F18+G18+H18+I18+J18+K18+L18</f>
        <v>6133.5990000000002</v>
      </c>
    </row>
    <row r="19" spans="1:13" ht="48" thickBot="1" x14ac:dyDescent="0.3">
      <c r="A19" s="98"/>
      <c r="B19" s="100"/>
      <c r="C19" s="10" t="s">
        <v>87</v>
      </c>
      <c r="D19" s="25" t="s">
        <v>83</v>
      </c>
      <c r="E19" s="25" t="s">
        <v>83</v>
      </c>
      <c r="F19" s="25" t="s">
        <v>83</v>
      </c>
      <c r="G19" s="51" t="s">
        <v>83</v>
      </c>
      <c r="H19" s="25" t="s">
        <v>57</v>
      </c>
      <c r="I19" s="25" t="s">
        <v>57</v>
      </c>
      <c r="J19" s="25" t="s">
        <v>57</v>
      </c>
      <c r="K19" s="25" t="s">
        <v>57</v>
      </c>
      <c r="L19" s="25" t="s">
        <v>57</v>
      </c>
      <c r="M19" s="26" t="s">
        <v>57</v>
      </c>
    </row>
    <row r="20" spans="1:13" ht="15.75" x14ac:dyDescent="0.25">
      <c r="A20" s="96" t="s">
        <v>88</v>
      </c>
      <c r="B20" s="99" t="s">
        <v>25</v>
      </c>
      <c r="C20" s="9" t="s">
        <v>75</v>
      </c>
      <c r="D20" s="21">
        <v>1769.05</v>
      </c>
      <c r="E20" s="21">
        <v>1834.6</v>
      </c>
      <c r="F20" s="21">
        <f>1882.5+95.8</f>
        <v>1978.3</v>
      </c>
      <c r="G20" s="50">
        <f>G23</f>
        <v>2142.3000000000002</v>
      </c>
      <c r="H20" s="21">
        <f>H23</f>
        <v>2099.1999999999998</v>
      </c>
      <c r="I20" s="21">
        <f>I23</f>
        <v>1978.3</v>
      </c>
      <c r="J20" s="21">
        <v>0</v>
      </c>
      <c r="K20" s="21">
        <v>0</v>
      </c>
      <c r="L20" s="21">
        <v>0</v>
      </c>
      <c r="M20" s="22">
        <f>D20+E20+F20+G20+H20+I20+J20+K20+L20</f>
        <v>11801.75</v>
      </c>
    </row>
    <row r="21" spans="1:13" ht="42" customHeight="1" x14ac:dyDescent="0.25">
      <c r="A21" s="97"/>
      <c r="B21" s="94"/>
      <c r="C21" s="7" t="s">
        <v>82</v>
      </c>
      <c r="D21" s="17" t="s">
        <v>83</v>
      </c>
      <c r="E21" s="17" t="s">
        <v>83</v>
      </c>
      <c r="F21" s="17" t="s">
        <v>83</v>
      </c>
      <c r="G21" s="47" t="s">
        <v>83</v>
      </c>
      <c r="H21" s="17" t="s">
        <v>84</v>
      </c>
      <c r="I21" s="17" t="s">
        <v>84</v>
      </c>
      <c r="J21" s="17" t="s">
        <v>84</v>
      </c>
      <c r="K21" s="17" t="s">
        <v>84</v>
      </c>
      <c r="L21" s="17" t="s">
        <v>83</v>
      </c>
      <c r="M21" s="23" t="s">
        <v>84</v>
      </c>
    </row>
    <row r="22" spans="1:13" ht="30" customHeight="1" x14ac:dyDescent="0.25">
      <c r="A22" s="97"/>
      <c r="B22" s="94"/>
      <c r="C22" s="7" t="s">
        <v>89</v>
      </c>
      <c r="D22" s="17" t="s">
        <v>83</v>
      </c>
      <c r="E22" s="17" t="s">
        <v>83</v>
      </c>
      <c r="F22" s="17" t="s">
        <v>83</v>
      </c>
      <c r="G22" s="47" t="s">
        <v>83</v>
      </c>
      <c r="H22" s="17" t="s">
        <v>84</v>
      </c>
      <c r="I22" s="17" t="s">
        <v>84</v>
      </c>
      <c r="J22" s="17" t="s">
        <v>84</v>
      </c>
      <c r="K22" s="17" t="s">
        <v>84</v>
      </c>
      <c r="L22" s="17" t="s">
        <v>83</v>
      </c>
      <c r="M22" s="23" t="s">
        <v>90</v>
      </c>
    </row>
    <row r="23" spans="1:13" ht="16.5" thickBot="1" x14ac:dyDescent="0.3">
      <c r="A23" s="98"/>
      <c r="B23" s="100"/>
      <c r="C23" s="10" t="s">
        <v>86</v>
      </c>
      <c r="D23" s="25">
        <v>1769.05</v>
      </c>
      <c r="E23" s="25">
        <v>1834.6</v>
      </c>
      <c r="F23" s="25">
        <f>1882.5+95.8</f>
        <v>1978.3</v>
      </c>
      <c r="G23" s="51">
        <v>2142.3000000000002</v>
      </c>
      <c r="H23" s="25">
        <v>2099.1999999999998</v>
      </c>
      <c r="I23" s="25">
        <v>1978.3</v>
      </c>
      <c r="J23" s="25">
        <v>0</v>
      </c>
      <c r="K23" s="25">
        <v>0</v>
      </c>
      <c r="L23" s="25">
        <v>0</v>
      </c>
      <c r="M23" s="27">
        <f>D23+E23+F23+G23+H23+I23+J23+K23+L23</f>
        <v>11801.75</v>
      </c>
    </row>
    <row r="24" spans="1:13" ht="15.75" x14ac:dyDescent="0.25">
      <c r="A24" s="96" t="s">
        <v>91</v>
      </c>
      <c r="B24" s="99" t="s">
        <v>27</v>
      </c>
      <c r="C24" s="9" t="s">
        <v>75</v>
      </c>
      <c r="D24" s="21">
        <v>17</v>
      </c>
      <c r="E24" s="21">
        <v>8</v>
      </c>
      <c r="F24" s="21">
        <v>8</v>
      </c>
      <c r="G24" s="50">
        <f>G27</f>
        <v>8.5</v>
      </c>
      <c r="H24" s="21">
        <f>H27</f>
        <v>8.5</v>
      </c>
      <c r="I24" s="21">
        <f>I27</f>
        <v>8.5</v>
      </c>
      <c r="J24" s="21">
        <v>0</v>
      </c>
      <c r="K24" s="21">
        <v>0</v>
      </c>
      <c r="L24" s="21">
        <v>0</v>
      </c>
      <c r="M24" s="22">
        <f>SUM(D24:L24)</f>
        <v>58.5</v>
      </c>
    </row>
    <row r="25" spans="1:13" ht="36" customHeight="1" x14ac:dyDescent="0.25">
      <c r="A25" s="97"/>
      <c r="B25" s="94"/>
      <c r="C25" s="7" t="s">
        <v>92</v>
      </c>
      <c r="D25" s="17" t="s">
        <v>83</v>
      </c>
      <c r="E25" s="17" t="s">
        <v>83</v>
      </c>
      <c r="F25" s="17" t="s">
        <v>83</v>
      </c>
      <c r="G25" s="47" t="s">
        <v>83</v>
      </c>
      <c r="H25" s="17" t="s">
        <v>57</v>
      </c>
      <c r="I25" s="17" t="s">
        <v>84</v>
      </c>
      <c r="J25" s="17" t="s">
        <v>84</v>
      </c>
      <c r="K25" s="17" t="s">
        <v>84</v>
      </c>
      <c r="L25" s="17" t="s">
        <v>83</v>
      </c>
      <c r="M25" s="23" t="s">
        <v>84</v>
      </c>
    </row>
    <row r="26" spans="1:13" ht="34.5" customHeight="1" x14ac:dyDescent="0.25">
      <c r="A26" s="97"/>
      <c r="B26" s="94"/>
      <c r="C26" s="7" t="s">
        <v>85</v>
      </c>
      <c r="D26" s="17" t="s">
        <v>83</v>
      </c>
      <c r="E26" s="17" t="s">
        <v>83</v>
      </c>
      <c r="F26" s="17" t="s">
        <v>83</v>
      </c>
      <c r="G26" s="47" t="s">
        <v>83</v>
      </c>
      <c r="H26" s="17" t="s">
        <v>84</v>
      </c>
      <c r="I26" s="17" t="s">
        <v>84</v>
      </c>
      <c r="J26" s="17" t="s">
        <v>84</v>
      </c>
      <c r="K26" s="17" t="s">
        <v>84</v>
      </c>
      <c r="L26" s="17" t="s">
        <v>83</v>
      </c>
      <c r="M26" s="23" t="s">
        <v>84</v>
      </c>
    </row>
    <row r="27" spans="1:13" ht="16.5" thickBot="1" x14ac:dyDescent="0.3">
      <c r="A27" s="98"/>
      <c r="B27" s="100"/>
      <c r="C27" s="10" t="s">
        <v>86</v>
      </c>
      <c r="D27" s="25">
        <v>17</v>
      </c>
      <c r="E27" s="25">
        <v>8</v>
      </c>
      <c r="F27" s="25">
        <v>8</v>
      </c>
      <c r="G27" s="51">
        <v>8.5</v>
      </c>
      <c r="H27" s="25">
        <v>8.5</v>
      </c>
      <c r="I27" s="25">
        <v>8.5</v>
      </c>
      <c r="J27" s="25">
        <v>0</v>
      </c>
      <c r="K27" s="25">
        <v>0</v>
      </c>
      <c r="L27" s="25">
        <v>0</v>
      </c>
      <c r="M27" s="27">
        <f>SUM(D27:L27)</f>
        <v>58.5</v>
      </c>
    </row>
    <row r="28" spans="1:13" ht="15.75" x14ac:dyDescent="0.25">
      <c r="A28" s="96" t="s">
        <v>93</v>
      </c>
      <c r="B28" s="99" t="s">
        <v>29</v>
      </c>
      <c r="C28" s="9" t="s">
        <v>75</v>
      </c>
      <c r="D28" s="21">
        <v>68.099999999999994</v>
      </c>
      <c r="E28" s="21">
        <v>68.099999999999994</v>
      </c>
      <c r="F28" s="21">
        <v>69.040000000000006</v>
      </c>
      <c r="G28" s="50">
        <f>G31</f>
        <v>112.3</v>
      </c>
      <c r="H28" s="21">
        <v>72</v>
      </c>
      <c r="I28" s="21">
        <v>72</v>
      </c>
      <c r="J28" s="21">
        <v>0</v>
      </c>
      <c r="K28" s="21">
        <v>0</v>
      </c>
      <c r="L28" s="21">
        <v>0</v>
      </c>
      <c r="M28" s="22">
        <f>SUM(D28:L28)</f>
        <v>461.54</v>
      </c>
    </row>
    <row r="29" spans="1:13" ht="31.5" x14ac:dyDescent="0.25">
      <c r="A29" s="97"/>
      <c r="B29" s="94"/>
      <c r="C29" s="7" t="s">
        <v>92</v>
      </c>
      <c r="D29" s="17" t="s">
        <v>83</v>
      </c>
      <c r="E29" s="17" t="s">
        <v>83</v>
      </c>
      <c r="F29" s="17" t="s">
        <v>83</v>
      </c>
      <c r="G29" s="47" t="s">
        <v>83</v>
      </c>
      <c r="H29" s="17" t="s">
        <v>84</v>
      </c>
      <c r="I29" s="17" t="s">
        <v>84</v>
      </c>
      <c r="J29" s="17" t="s">
        <v>84</v>
      </c>
      <c r="K29" s="17" t="s">
        <v>84</v>
      </c>
      <c r="L29" s="17" t="s">
        <v>83</v>
      </c>
      <c r="M29" s="28" t="s">
        <v>84</v>
      </c>
    </row>
    <row r="30" spans="1:13" ht="31.5" x14ac:dyDescent="0.25">
      <c r="A30" s="97"/>
      <c r="B30" s="94"/>
      <c r="C30" s="7" t="s">
        <v>85</v>
      </c>
      <c r="D30" s="17" t="s">
        <v>83</v>
      </c>
      <c r="E30" s="17" t="s">
        <v>83</v>
      </c>
      <c r="F30" s="17" t="s">
        <v>83</v>
      </c>
      <c r="G30" s="47" t="s">
        <v>83</v>
      </c>
      <c r="H30" s="17" t="s">
        <v>84</v>
      </c>
      <c r="I30" s="17" t="s">
        <v>84</v>
      </c>
      <c r="J30" s="17" t="s">
        <v>84</v>
      </c>
      <c r="K30" s="17" t="s">
        <v>84</v>
      </c>
      <c r="L30" s="17" t="s">
        <v>83</v>
      </c>
      <c r="M30" s="28" t="s">
        <v>84</v>
      </c>
    </row>
    <row r="31" spans="1:13" ht="16.5" thickBot="1" x14ac:dyDescent="0.3">
      <c r="A31" s="98"/>
      <c r="B31" s="100"/>
      <c r="C31" s="10" t="s">
        <v>86</v>
      </c>
      <c r="D31" s="25">
        <v>68.099999999999994</v>
      </c>
      <c r="E31" s="25">
        <v>68.099999999999994</v>
      </c>
      <c r="F31" s="25">
        <v>69.040000000000006</v>
      </c>
      <c r="G31" s="51">
        <v>112.3</v>
      </c>
      <c r="H31" s="25">
        <v>112.3</v>
      </c>
      <c r="I31" s="25">
        <v>72</v>
      </c>
      <c r="J31" s="25">
        <v>0</v>
      </c>
      <c r="K31" s="25">
        <v>0</v>
      </c>
      <c r="L31" s="25">
        <v>0</v>
      </c>
      <c r="M31" s="27">
        <f>SUM(D31:L31)</f>
        <v>501.84000000000003</v>
      </c>
    </row>
    <row r="32" spans="1:13" ht="15.75" x14ac:dyDescent="0.25">
      <c r="A32" s="96" t="s">
        <v>94</v>
      </c>
      <c r="B32" s="99" t="s">
        <v>95</v>
      </c>
      <c r="C32" s="9" t="s">
        <v>75</v>
      </c>
      <c r="D32" s="21">
        <v>88.3</v>
      </c>
      <c r="E32" s="21">
        <v>97.5</v>
      </c>
      <c r="F32" s="21">
        <f>97.5+26.1</f>
        <v>123.6</v>
      </c>
      <c r="G32" s="50">
        <f>G35</f>
        <v>184.8</v>
      </c>
      <c r="H32" s="21">
        <v>225.1</v>
      </c>
      <c r="I32" s="21">
        <v>225.1</v>
      </c>
      <c r="J32" s="21">
        <v>0</v>
      </c>
      <c r="K32" s="21">
        <v>0</v>
      </c>
      <c r="L32" s="21">
        <v>0</v>
      </c>
      <c r="M32" s="22">
        <f>D32+E32+F32+G32+H32+I32+J32+K32+L32</f>
        <v>944.4</v>
      </c>
    </row>
    <row r="33" spans="1:13" ht="31.5" x14ac:dyDescent="0.25">
      <c r="A33" s="97"/>
      <c r="B33" s="94"/>
      <c r="C33" s="7" t="s">
        <v>92</v>
      </c>
      <c r="D33" s="17" t="s">
        <v>83</v>
      </c>
      <c r="E33" s="17" t="s">
        <v>83</v>
      </c>
      <c r="F33" s="17" t="s">
        <v>83</v>
      </c>
      <c r="G33" s="47" t="s">
        <v>83</v>
      </c>
      <c r="H33" s="17" t="s">
        <v>84</v>
      </c>
      <c r="I33" s="17" t="s">
        <v>84</v>
      </c>
      <c r="J33" s="17" t="s">
        <v>84</v>
      </c>
      <c r="K33" s="17" t="s">
        <v>84</v>
      </c>
      <c r="L33" s="17" t="s">
        <v>83</v>
      </c>
      <c r="M33" s="23" t="s">
        <v>84</v>
      </c>
    </row>
    <row r="34" spans="1:13" ht="31.5" x14ac:dyDescent="0.25">
      <c r="A34" s="97"/>
      <c r="B34" s="94"/>
      <c r="C34" s="7" t="s">
        <v>85</v>
      </c>
      <c r="D34" s="17" t="s">
        <v>83</v>
      </c>
      <c r="E34" s="17" t="s">
        <v>83</v>
      </c>
      <c r="F34" s="17" t="s">
        <v>83</v>
      </c>
      <c r="G34" s="47" t="s">
        <v>83</v>
      </c>
      <c r="H34" s="17" t="s">
        <v>84</v>
      </c>
      <c r="I34" s="17" t="s">
        <v>84</v>
      </c>
      <c r="J34" s="17" t="s">
        <v>84</v>
      </c>
      <c r="K34" s="17" t="s">
        <v>84</v>
      </c>
      <c r="L34" s="17" t="s">
        <v>83</v>
      </c>
      <c r="M34" s="23" t="s">
        <v>84</v>
      </c>
    </row>
    <row r="35" spans="1:13" ht="16.5" thickBot="1" x14ac:dyDescent="0.3">
      <c r="A35" s="98"/>
      <c r="B35" s="100"/>
      <c r="C35" s="10" t="s">
        <v>86</v>
      </c>
      <c r="D35" s="25">
        <v>88.3</v>
      </c>
      <c r="E35" s="25">
        <v>97.5</v>
      </c>
      <c r="F35" s="25">
        <f>97.5+26.1</f>
        <v>123.6</v>
      </c>
      <c r="G35" s="51">
        <v>184.8</v>
      </c>
      <c r="H35" s="25">
        <v>211.6</v>
      </c>
      <c r="I35" s="25">
        <v>225.1</v>
      </c>
      <c r="J35" s="25">
        <v>0</v>
      </c>
      <c r="K35" s="25">
        <v>0</v>
      </c>
      <c r="L35" s="25">
        <v>0</v>
      </c>
      <c r="M35" s="27">
        <f>D35+E35+F35+G35+H35+I35+J35+K35+L35</f>
        <v>930.9</v>
      </c>
    </row>
    <row r="36" spans="1:13" ht="15.75" x14ac:dyDescent="0.25">
      <c r="A36" s="96" t="s">
        <v>96</v>
      </c>
      <c r="B36" s="99" t="s">
        <v>33</v>
      </c>
      <c r="C36" s="9" t="s">
        <v>75</v>
      </c>
      <c r="D36" s="21">
        <v>22.8</v>
      </c>
      <c r="E36" s="21">
        <f>47.7-10</f>
        <v>37.700000000000003</v>
      </c>
      <c r="F36" s="21">
        <v>47.7</v>
      </c>
      <c r="G36" s="50">
        <f>G39</f>
        <v>50.5</v>
      </c>
      <c r="H36" s="21">
        <f>H39</f>
        <v>50.5</v>
      </c>
      <c r="I36" s="21">
        <f>I39</f>
        <v>50.5</v>
      </c>
      <c r="J36" s="21">
        <v>0</v>
      </c>
      <c r="K36" s="21">
        <v>0</v>
      </c>
      <c r="L36" s="21">
        <v>0</v>
      </c>
      <c r="M36" s="22">
        <f>D36+E36+F36+G36+H36+I36+J36+K36+L36</f>
        <v>259.7</v>
      </c>
    </row>
    <row r="37" spans="1:13" ht="31.5" x14ac:dyDescent="0.25">
      <c r="A37" s="97"/>
      <c r="B37" s="94"/>
      <c r="C37" s="7" t="s">
        <v>92</v>
      </c>
      <c r="D37" s="17" t="s">
        <v>83</v>
      </c>
      <c r="E37" s="17" t="s">
        <v>83</v>
      </c>
      <c r="F37" s="17" t="s">
        <v>83</v>
      </c>
      <c r="G37" s="47" t="s">
        <v>83</v>
      </c>
      <c r="H37" s="17" t="s">
        <v>84</v>
      </c>
      <c r="I37" s="17" t="s">
        <v>84</v>
      </c>
      <c r="J37" s="17" t="s">
        <v>84</v>
      </c>
      <c r="K37" s="17" t="s">
        <v>84</v>
      </c>
      <c r="L37" s="17" t="s">
        <v>83</v>
      </c>
      <c r="M37" s="23" t="s">
        <v>84</v>
      </c>
    </row>
    <row r="38" spans="1:13" ht="31.5" x14ac:dyDescent="0.25">
      <c r="A38" s="97"/>
      <c r="B38" s="94"/>
      <c r="C38" s="7" t="s">
        <v>85</v>
      </c>
      <c r="D38" s="17" t="s">
        <v>83</v>
      </c>
      <c r="E38" s="17" t="s">
        <v>83</v>
      </c>
      <c r="F38" s="17" t="s">
        <v>83</v>
      </c>
      <c r="G38" s="47" t="s">
        <v>83</v>
      </c>
      <c r="H38" s="17" t="s">
        <v>84</v>
      </c>
      <c r="I38" s="17" t="s">
        <v>84</v>
      </c>
      <c r="J38" s="17" t="s">
        <v>84</v>
      </c>
      <c r="K38" s="17" t="s">
        <v>84</v>
      </c>
      <c r="L38" s="17" t="s">
        <v>83</v>
      </c>
      <c r="M38" s="23" t="s">
        <v>84</v>
      </c>
    </row>
    <row r="39" spans="1:13" ht="16.5" thickBot="1" x14ac:dyDescent="0.3">
      <c r="A39" s="98"/>
      <c r="B39" s="100"/>
      <c r="C39" s="10" t="s">
        <v>86</v>
      </c>
      <c r="D39" s="25">
        <v>22.8</v>
      </c>
      <c r="E39" s="25">
        <f>47.7-10</f>
        <v>37.700000000000003</v>
      </c>
      <c r="F39" s="25">
        <v>47.7</v>
      </c>
      <c r="G39" s="51">
        <v>50.5</v>
      </c>
      <c r="H39" s="25">
        <v>50.5</v>
      </c>
      <c r="I39" s="25">
        <v>50.5</v>
      </c>
      <c r="J39" s="25">
        <v>0</v>
      </c>
      <c r="K39" s="25">
        <v>0</v>
      </c>
      <c r="L39" s="25">
        <v>0</v>
      </c>
      <c r="M39" s="27">
        <f>D39+E39+F39+G39+H39+I39+J39+K39+L39</f>
        <v>259.7</v>
      </c>
    </row>
    <row r="40" spans="1:13" ht="15.75" x14ac:dyDescent="0.25">
      <c r="A40" s="96" t="s">
        <v>97</v>
      </c>
      <c r="B40" s="99" t="s">
        <v>98</v>
      </c>
      <c r="C40" s="9" t="s">
        <v>75</v>
      </c>
      <c r="D40" s="21">
        <v>4377.24</v>
      </c>
      <c r="E40" s="21">
        <f>E41+E42+E43+E44</f>
        <v>5829.35</v>
      </c>
      <c r="F40" s="21">
        <f>F41+F43+F44</f>
        <v>4918.95</v>
      </c>
      <c r="G40" s="50">
        <f>G41+G42+G43+G44</f>
        <v>5160.3999999999996</v>
      </c>
      <c r="H40" s="21">
        <f>H41+H42+H43+H44</f>
        <v>5134.3</v>
      </c>
      <c r="I40" s="21">
        <f>I41+I42+I43+I44</f>
        <v>5160.3999999999996</v>
      </c>
      <c r="J40" s="21">
        <v>0</v>
      </c>
      <c r="K40" s="21">
        <v>0</v>
      </c>
      <c r="L40" s="21">
        <v>0</v>
      </c>
      <c r="M40" s="22">
        <f>SUM(M41:M44)</f>
        <v>30580.639999999999</v>
      </c>
    </row>
    <row r="41" spans="1:13" ht="31.5" x14ac:dyDescent="0.25">
      <c r="A41" s="97"/>
      <c r="B41" s="94"/>
      <c r="C41" s="7" t="s">
        <v>92</v>
      </c>
      <c r="D41" s="17">
        <v>1363.91</v>
      </c>
      <c r="E41" s="17">
        <v>1362.91</v>
      </c>
      <c r="F41" s="17">
        <f>1918.94+0.01</f>
        <v>1918.95</v>
      </c>
      <c r="G41" s="47">
        <v>800.24</v>
      </c>
      <c r="H41" s="17">
        <v>746.4</v>
      </c>
      <c r="I41" s="17">
        <v>800.24</v>
      </c>
      <c r="J41" s="17">
        <v>0</v>
      </c>
      <c r="K41" s="17">
        <v>0</v>
      </c>
      <c r="L41" s="17">
        <v>0</v>
      </c>
      <c r="M41" s="24">
        <f>SUM(D41:L41)</f>
        <v>6992.65</v>
      </c>
    </row>
    <row r="42" spans="1:13" ht="31.5" x14ac:dyDescent="0.25">
      <c r="A42" s="97"/>
      <c r="B42" s="94"/>
      <c r="C42" s="7" t="s">
        <v>85</v>
      </c>
      <c r="D42" s="17">
        <v>956.76</v>
      </c>
      <c r="E42" s="17">
        <v>1291.44</v>
      </c>
      <c r="F42" s="29"/>
      <c r="G42" s="48">
        <v>1293.1600000000001</v>
      </c>
      <c r="H42" s="18">
        <v>1360.9</v>
      </c>
      <c r="I42" s="18">
        <v>1293.1600000000001</v>
      </c>
      <c r="J42" s="18">
        <v>0</v>
      </c>
      <c r="K42" s="18">
        <v>0</v>
      </c>
      <c r="L42" s="17">
        <v>0</v>
      </c>
      <c r="M42" s="24">
        <f>SUM(D42:L42)</f>
        <v>6195.42</v>
      </c>
    </row>
    <row r="43" spans="1:13" ht="15.75" x14ac:dyDescent="0.25">
      <c r="A43" s="97"/>
      <c r="B43" s="94"/>
      <c r="C43" s="7" t="s">
        <v>86</v>
      </c>
      <c r="D43" s="17">
        <v>393.57</v>
      </c>
      <c r="E43" s="17">
        <f>675</f>
        <v>675</v>
      </c>
      <c r="F43" s="17">
        <f>500</f>
        <v>500</v>
      </c>
      <c r="G43" s="47">
        <v>567</v>
      </c>
      <c r="H43" s="17">
        <v>527</v>
      </c>
      <c r="I43" s="17">
        <v>567</v>
      </c>
      <c r="J43" s="17">
        <v>0</v>
      </c>
      <c r="K43" s="17">
        <v>0</v>
      </c>
      <c r="L43" s="17">
        <v>0</v>
      </c>
      <c r="M43" s="24">
        <f>SUM(D43:L43)</f>
        <v>3229.5699999999997</v>
      </c>
    </row>
    <row r="44" spans="1:13" ht="48" thickBot="1" x14ac:dyDescent="0.3">
      <c r="A44" s="98"/>
      <c r="B44" s="100"/>
      <c r="C44" s="10" t="s">
        <v>87</v>
      </c>
      <c r="D44" s="25">
        <v>1663</v>
      </c>
      <c r="E44" s="25">
        <v>2500</v>
      </c>
      <c r="F44" s="25">
        <v>2500</v>
      </c>
      <c r="G44" s="51">
        <v>2500</v>
      </c>
      <c r="H44" s="25">
        <v>2500</v>
      </c>
      <c r="I44" s="25">
        <v>2500</v>
      </c>
      <c r="J44" s="25">
        <v>0</v>
      </c>
      <c r="K44" s="25">
        <v>0</v>
      </c>
      <c r="L44" s="25">
        <v>0</v>
      </c>
      <c r="M44" s="27">
        <f>SUM(D44:L44)</f>
        <v>14163</v>
      </c>
    </row>
    <row r="45" spans="1:13" ht="15.75" x14ac:dyDescent="0.25">
      <c r="A45" s="96" t="s">
        <v>99</v>
      </c>
      <c r="B45" s="99" t="s">
        <v>37</v>
      </c>
      <c r="C45" s="9" t="s">
        <v>75</v>
      </c>
      <c r="D45" s="21">
        <v>20</v>
      </c>
      <c r="E45" s="21">
        <v>20</v>
      </c>
      <c r="F45" s="21">
        <v>20</v>
      </c>
      <c r="G45" s="50">
        <f>G48</f>
        <v>21.1</v>
      </c>
      <c r="H45" s="21">
        <f>H48</f>
        <v>21.1</v>
      </c>
      <c r="I45" s="21">
        <f>I48</f>
        <v>21.1</v>
      </c>
      <c r="J45" s="21">
        <v>0</v>
      </c>
      <c r="K45" s="21">
        <v>0</v>
      </c>
      <c r="L45" s="21">
        <v>0</v>
      </c>
      <c r="M45" s="30">
        <f>D45+E45+F45+G45+H45+I45+J45+K45+L45</f>
        <v>123.29999999999998</v>
      </c>
    </row>
    <row r="46" spans="1:13" ht="31.5" x14ac:dyDescent="0.25">
      <c r="A46" s="97"/>
      <c r="B46" s="94"/>
      <c r="C46" s="7" t="s">
        <v>92</v>
      </c>
      <c r="D46" s="17" t="s">
        <v>83</v>
      </c>
      <c r="E46" s="17" t="s">
        <v>83</v>
      </c>
      <c r="F46" s="17" t="s">
        <v>83</v>
      </c>
      <c r="G46" s="47" t="s">
        <v>83</v>
      </c>
      <c r="H46" s="17" t="s">
        <v>84</v>
      </c>
      <c r="I46" s="17" t="s">
        <v>84</v>
      </c>
      <c r="J46" s="17" t="s">
        <v>84</v>
      </c>
      <c r="K46" s="17" t="s">
        <v>84</v>
      </c>
      <c r="L46" s="17" t="s">
        <v>83</v>
      </c>
      <c r="M46" s="23" t="s">
        <v>84</v>
      </c>
    </row>
    <row r="47" spans="1:13" ht="31.5" x14ac:dyDescent="0.25">
      <c r="A47" s="97"/>
      <c r="B47" s="94"/>
      <c r="C47" s="7" t="s">
        <v>85</v>
      </c>
      <c r="D47" s="17" t="s">
        <v>83</v>
      </c>
      <c r="E47" s="17" t="s">
        <v>83</v>
      </c>
      <c r="F47" s="17" t="s">
        <v>83</v>
      </c>
      <c r="G47" s="47" t="s">
        <v>83</v>
      </c>
      <c r="H47" s="17" t="s">
        <v>84</v>
      </c>
      <c r="I47" s="17" t="s">
        <v>84</v>
      </c>
      <c r="J47" s="17" t="s">
        <v>84</v>
      </c>
      <c r="K47" s="17" t="s">
        <v>84</v>
      </c>
      <c r="L47" s="17" t="s">
        <v>83</v>
      </c>
      <c r="M47" s="23" t="s">
        <v>84</v>
      </c>
    </row>
    <row r="48" spans="1:13" ht="16.5" thickBot="1" x14ac:dyDescent="0.3">
      <c r="A48" s="98"/>
      <c r="B48" s="100"/>
      <c r="C48" s="10" t="s">
        <v>86</v>
      </c>
      <c r="D48" s="25">
        <v>20</v>
      </c>
      <c r="E48" s="25">
        <v>20</v>
      </c>
      <c r="F48" s="25">
        <v>20</v>
      </c>
      <c r="G48" s="51">
        <v>21.1</v>
      </c>
      <c r="H48" s="25">
        <v>21.1</v>
      </c>
      <c r="I48" s="25">
        <v>21.1</v>
      </c>
      <c r="J48" s="25">
        <v>0</v>
      </c>
      <c r="K48" s="25">
        <v>0</v>
      </c>
      <c r="L48" s="25">
        <v>0</v>
      </c>
      <c r="M48" s="27">
        <f>D48+E48+F48+G48+H48+I48+J48+K48+L48</f>
        <v>123.29999999999998</v>
      </c>
    </row>
    <row r="49" spans="1:13" ht="15.75" x14ac:dyDescent="0.25">
      <c r="A49" s="96" t="s">
        <v>100</v>
      </c>
      <c r="B49" s="99" t="s">
        <v>39</v>
      </c>
      <c r="C49" s="9" t="s">
        <v>75</v>
      </c>
      <c r="D49" s="21">
        <v>67.7</v>
      </c>
      <c r="E49" s="21">
        <f>107.7+10</f>
        <v>117.7</v>
      </c>
      <c r="F49" s="21">
        <v>67.7</v>
      </c>
      <c r="G49" s="50">
        <f>G52</f>
        <v>71.599999999999994</v>
      </c>
      <c r="H49" s="21">
        <f>H52</f>
        <v>71.599999999999994</v>
      </c>
      <c r="I49" s="21">
        <f>I52</f>
        <v>71.599999999999994</v>
      </c>
      <c r="J49" s="21">
        <v>0</v>
      </c>
      <c r="K49" s="21">
        <v>0</v>
      </c>
      <c r="L49" s="21">
        <v>0</v>
      </c>
      <c r="M49" s="22">
        <f>D49+E49+F49+G49+H49+I49+J49+K49+L49</f>
        <v>467.90000000000009</v>
      </c>
    </row>
    <row r="50" spans="1:13" ht="31.5" x14ac:dyDescent="0.25">
      <c r="A50" s="97"/>
      <c r="B50" s="94"/>
      <c r="C50" s="7" t="s">
        <v>92</v>
      </c>
      <c r="D50" s="17" t="s">
        <v>83</v>
      </c>
      <c r="E50" s="17" t="s">
        <v>83</v>
      </c>
      <c r="F50" s="17" t="s">
        <v>83</v>
      </c>
      <c r="G50" s="47" t="s">
        <v>83</v>
      </c>
      <c r="H50" s="17" t="s">
        <v>84</v>
      </c>
      <c r="I50" s="17" t="s">
        <v>84</v>
      </c>
      <c r="J50" s="17" t="s">
        <v>84</v>
      </c>
      <c r="K50" s="17" t="s">
        <v>84</v>
      </c>
      <c r="L50" s="17" t="s">
        <v>83</v>
      </c>
      <c r="M50" s="24" t="s">
        <v>84</v>
      </c>
    </row>
    <row r="51" spans="1:13" ht="31.5" x14ac:dyDescent="0.25">
      <c r="A51" s="97"/>
      <c r="B51" s="94"/>
      <c r="C51" s="7" t="s">
        <v>85</v>
      </c>
      <c r="D51" s="17" t="s">
        <v>83</v>
      </c>
      <c r="E51" s="17" t="s">
        <v>83</v>
      </c>
      <c r="F51" s="17" t="s">
        <v>83</v>
      </c>
      <c r="G51" s="47" t="s">
        <v>83</v>
      </c>
      <c r="H51" s="17" t="s">
        <v>84</v>
      </c>
      <c r="I51" s="17" t="s">
        <v>84</v>
      </c>
      <c r="J51" s="17" t="s">
        <v>84</v>
      </c>
      <c r="K51" s="17" t="s">
        <v>84</v>
      </c>
      <c r="L51" s="17" t="s">
        <v>83</v>
      </c>
      <c r="M51" s="24" t="s">
        <v>84</v>
      </c>
    </row>
    <row r="52" spans="1:13" ht="16.5" thickBot="1" x14ac:dyDescent="0.3">
      <c r="A52" s="98"/>
      <c r="B52" s="100"/>
      <c r="C52" s="10" t="s">
        <v>86</v>
      </c>
      <c r="D52" s="25">
        <v>67.7</v>
      </c>
      <c r="E52" s="25">
        <f>107.7+10</f>
        <v>117.7</v>
      </c>
      <c r="F52" s="25">
        <v>67.7</v>
      </c>
      <c r="G52" s="51">
        <v>71.599999999999994</v>
      </c>
      <c r="H52" s="25">
        <v>71.599999999999994</v>
      </c>
      <c r="I52" s="25">
        <v>71.599999999999994</v>
      </c>
      <c r="J52" s="25">
        <v>0</v>
      </c>
      <c r="K52" s="25">
        <v>0</v>
      </c>
      <c r="L52" s="25">
        <v>0</v>
      </c>
      <c r="M52" s="27">
        <f>D52+E52+F52+G52+H52+I52+J52+K52+L52</f>
        <v>467.90000000000009</v>
      </c>
    </row>
    <row r="53" spans="1:13" ht="15.75" x14ac:dyDescent="0.25">
      <c r="A53" s="101" t="s">
        <v>101</v>
      </c>
      <c r="B53" s="99" t="s">
        <v>41</v>
      </c>
      <c r="C53" s="9" t="s">
        <v>75</v>
      </c>
      <c r="D53" s="21" t="s">
        <v>83</v>
      </c>
      <c r="E53" s="21" t="s">
        <v>83</v>
      </c>
      <c r="F53" s="21" t="s">
        <v>83</v>
      </c>
      <c r="G53" s="50" t="s">
        <v>83</v>
      </c>
      <c r="H53" s="21" t="s">
        <v>84</v>
      </c>
      <c r="I53" s="21" t="s">
        <v>84</v>
      </c>
      <c r="J53" s="21" t="s">
        <v>84</v>
      </c>
      <c r="K53" s="21" t="s">
        <v>84</v>
      </c>
      <c r="L53" s="21" t="s">
        <v>83</v>
      </c>
      <c r="M53" s="31" t="s">
        <v>84</v>
      </c>
    </row>
    <row r="54" spans="1:13" ht="31.5" x14ac:dyDescent="0.25">
      <c r="A54" s="102"/>
      <c r="B54" s="94"/>
      <c r="C54" s="7" t="s">
        <v>92</v>
      </c>
      <c r="D54" s="17" t="s">
        <v>83</v>
      </c>
      <c r="E54" s="17" t="s">
        <v>83</v>
      </c>
      <c r="F54" s="17" t="s">
        <v>83</v>
      </c>
      <c r="G54" s="47" t="s">
        <v>83</v>
      </c>
      <c r="H54" s="17" t="s">
        <v>84</v>
      </c>
      <c r="I54" s="17" t="s">
        <v>84</v>
      </c>
      <c r="J54" s="17" t="s">
        <v>84</v>
      </c>
      <c r="K54" s="17" t="s">
        <v>84</v>
      </c>
      <c r="L54" s="17" t="s">
        <v>83</v>
      </c>
      <c r="M54" s="23" t="s">
        <v>84</v>
      </c>
    </row>
    <row r="55" spans="1:13" ht="31.5" x14ac:dyDescent="0.25">
      <c r="A55" s="102"/>
      <c r="B55" s="94"/>
      <c r="C55" s="7" t="s">
        <v>85</v>
      </c>
      <c r="D55" s="17" t="s">
        <v>83</v>
      </c>
      <c r="E55" s="17" t="s">
        <v>83</v>
      </c>
      <c r="F55" s="17" t="s">
        <v>83</v>
      </c>
      <c r="G55" s="47" t="s">
        <v>83</v>
      </c>
      <c r="H55" s="17" t="s">
        <v>57</v>
      </c>
      <c r="I55" s="17" t="s">
        <v>84</v>
      </c>
      <c r="J55" s="17" t="s">
        <v>84</v>
      </c>
      <c r="K55" s="17" t="s">
        <v>84</v>
      </c>
      <c r="L55" s="17" t="s">
        <v>83</v>
      </c>
      <c r="M55" s="23" t="s">
        <v>57</v>
      </c>
    </row>
    <row r="56" spans="1:13" ht="16.5" thickBot="1" x14ac:dyDescent="0.3">
      <c r="A56" s="103"/>
      <c r="B56" s="100"/>
      <c r="C56" s="10" t="s">
        <v>86</v>
      </c>
      <c r="D56" s="25" t="s">
        <v>83</v>
      </c>
      <c r="E56" s="25" t="s">
        <v>83</v>
      </c>
      <c r="F56" s="25" t="s">
        <v>83</v>
      </c>
      <c r="G56" s="51" t="s">
        <v>83</v>
      </c>
      <c r="H56" s="25" t="s">
        <v>84</v>
      </c>
      <c r="I56" s="25" t="s">
        <v>84</v>
      </c>
      <c r="J56" s="25" t="s">
        <v>84</v>
      </c>
      <c r="K56" s="25" t="s">
        <v>84</v>
      </c>
      <c r="L56" s="25" t="s">
        <v>83</v>
      </c>
      <c r="M56" s="26" t="s">
        <v>84</v>
      </c>
    </row>
    <row r="57" spans="1:13" ht="15.75" x14ac:dyDescent="0.25">
      <c r="A57" s="101" t="s">
        <v>102</v>
      </c>
      <c r="B57" s="99" t="s">
        <v>43</v>
      </c>
      <c r="C57" s="9" t="s">
        <v>75</v>
      </c>
      <c r="D57" s="21">
        <v>0</v>
      </c>
      <c r="E57" s="21">
        <v>0</v>
      </c>
      <c r="F57" s="21">
        <v>0</v>
      </c>
      <c r="G57" s="50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2">
        <v>0</v>
      </c>
    </row>
    <row r="58" spans="1:13" ht="31.5" x14ac:dyDescent="0.25">
      <c r="A58" s="102"/>
      <c r="B58" s="94"/>
      <c r="C58" s="7" t="s">
        <v>92</v>
      </c>
      <c r="D58" s="17">
        <v>0</v>
      </c>
      <c r="E58" s="17">
        <v>0</v>
      </c>
      <c r="F58" s="17">
        <v>0</v>
      </c>
      <c r="G58" s="4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24">
        <v>0</v>
      </c>
    </row>
    <row r="59" spans="1:13" ht="31.5" x14ac:dyDescent="0.25">
      <c r="A59" s="102"/>
      <c r="B59" s="94"/>
      <c r="C59" s="7" t="s">
        <v>85</v>
      </c>
      <c r="D59" s="17">
        <v>0</v>
      </c>
      <c r="E59" s="17">
        <v>0</v>
      </c>
      <c r="F59" s="17">
        <v>0</v>
      </c>
      <c r="G59" s="4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24">
        <v>0</v>
      </c>
    </row>
    <row r="60" spans="1:13" ht="16.5" thickBot="1" x14ac:dyDescent="0.3">
      <c r="A60" s="103"/>
      <c r="B60" s="100"/>
      <c r="C60" s="10" t="s">
        <v>86</v>
      </c>
      <c r="D60" s="25">
        <v>0</v>
      </c>
      <c r="E60" s="25">
        <v>0</v>
      </c>
      <c r="F60" s="25">
        <v>0</v>
      </c>
      <c r="G60" s="51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7">
        <v>0</v>
      </c>
    </row>
    <row r="61" spans="1:13" ht="15.75" x14ac:dyDescent="0.25">
      <c r="A61" s="101" t="s">
        <v>103</v>
      </c>
      <c r="B61" s="99" t="s">
        <v>45</v>
      </c>
      <c r="C61" s="9" t="s">
        <v>75</v>
      </c>
      <c r="D61" s="21">
        <v>0</v>
      </c>
      <c r="E61" s="21">
        <v>0</v>
      </c>
      <c r="F61" s="21">
        <v>0</v>
      </c>
      <c r="G61" s="50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2">
        <v>0</v>
      </c>
    </row>
    <row r="62" spans="1:13" ht="31.5" x14ac:dyDescent="0.25">
      <c r="A62" s="102"/>
      <c r="B62" s="94"/>
      <c r="C62" s="7" t="s">
        <v>92</v>
      </c>
      <c r="D62" s="17">
        <v>0</v>
      </c>
      <c r="E62" s="17">
        <v>0</v>
      </c>
      <c r="F62" s="17">
        <v>0</v>
      </c>
      <c r="G62" s="4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24">
        <v>0</v>
      </c>
    </row>
    <row r="63" spans="1:13" ht="31.5" x14ac:dyDescent="0.25">
      <c r="A63" s="102"/>
      <c r="B63" s="94"/>
      <c r="C63" s="7" t="s">
        <v>85</v>
      </c>
      <c r="D63" s="17">
        <v>0</v>
      </c>
      <c r="E63" s="17">
        <v>0</v>
      </c>
      <c r="F63" s="17">
        <v>0</v>
      </c>
      <c r="G63" s="4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24">
        <v>0</v>
      </c>
    </row>
    <row r="64" spans="1:13" ht="16.5" thickBot="1" x14ac:dyDescent="0.3">
      <c r="A64" s="103"/>
      <c r="B64" s="100"/>
      <c r="C64" s="10" t="s">
        <v>86</v>
      </c>
      <c r="D64" s="25">
        <v>0</v>
      </c>
      <c r="E64" s="25">
        <v>0</v>
      </c>
      <c r="F64" s="25">
        <v>0</v>
      </c>
      <c r="G64" s="51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7">
        <v>0</v>
      </c>
    </row>
    <row r="65" spans="1:13" ht="15.75" x14ac:dyDescent="0.25">
      <c r="A65" s="101" t="s">
        <v>104</v>
      </c>
      <c r="B65" s="99" t="s">
        <v>47</v>
      </c>
      <c r="C65" s="9" t="s">
        <v>75</v>
      </c>
      <c r="D65" s="21">
        <v>0</v>
      </c>
      <c r="E65" s="21">
        <v>0</v>
      </c>
      <c r="F65" s="21">
        <v>0</v>
      </c>
      <c r="G65" s="50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2">
        <v>0</v>
      </c>
    </row>
    <row r="66" spans="1:13" ht="31.5" x14ac:dyDescent="0.25">
      <c r="A66" s="102"/>
      <c r="B66" s="94"/>
      <c r="C66" s="7" t="s">
        <v>92</v>
      </c>
      <c r="D66" s="17">
        <v>0</v>
      </c>
      <c r="E66" s="17">
        <v>0</v>
      </c>
      <c r="F66" s="17">
        <v>0</v>
      </c>
      <c r="G66" s="4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24">
        <v>0</v>
      </c>
    </row>
    <row r="67" spans="1:13" ht="31.5" x14ac:dyDescent="0.25">
      <c r="A67" s="102"/>
      <c r="B67" s="94"/>
      <c r="C67" s="7" t="s">
        <v>85</v>
      </c>
      <c r="D67" s="17">
        <v>0</v>
      </c>
      <c r="E67" s="17">
        <v>0</v>
      </c>
      <c r="F67" s="17">
        <v>0</v>
      </c>
      <c r="G67" s="4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24">
        <v>0</v>
      </c>
    </row>
    <row r="68" spans="1:13" ht="16.5" thickBot="1" x14ac:dyDescent="0.3">
      <c r="A68" s="103"/>
      <c r="B68" s="100"/>
      <c r="C68" s="10" t="s">
        <v>86</v>
      </c>
      <c r="D68" s="25">
        <v>0</v>
      </c>
      <c r="E68" s="25">
        <v>0</v>
      </c>
      <c r="F68" s="25">
        <v>0</v>
      </c>
      <c r="G68" s="51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7">
        <v>0</v>
      </c>
    </row>
    <row r="69" spans="1:13" ht="15.75" x14ac:dyDescent="0.25">
      <c r="A69" s="101" t="s">
        <v>105</v>
      </c>
      <c r="B69" s="99" t="s">
        <v>49</v>
      </c>
      <c r="C69" s="9" t="s">
        <v>75</v>
      </c>
      <c r="D69" s="21">
        <v>0</v>
      </c>
      <c r="E69" s="21">
        <v>0</v>
      </c>
      <c r="F69" s="21">
        <v>0</v>
      </c>
      <c r="G69" s="50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2">
        <f>D69+E69+F69+G69+H69+I69+J69+K69+L69</f>
        <v>0</v>
      </c>
    </row>
    <row r="70" spans="1:13" ht="31.5" x14ac:dyDescent="0.25">
      <c r="A70" s="102"/>
      <c r="B70" s="94"/>
      <c r="C70" s="7" t="s">
        <v>92</v>
      </c>
      <c r="D70" s="17">
        <v>0</v>
      </c>
      <c r="E70" s="17">
        <v>0</v>
      </c>
      <c r="F70" s="17">
        <v>0</v>
      </c>
      <c r="G70" s="4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24">
        <f>D70+E70+F70+G70+H70+I70+J70+K70+L70</f>
        <v>0</v>
      </c>
    </row>
    <row r="71" spans="1:13" ht="31.5" x14ac:dyDescent="0.25">
      <c r="A71" s="102"/>
      <c r="B71" s="94"/>
      <c r="C71" s="7" t="s">
        <v>85</v>
      </c>
      <c r="D71" s="17">
        <v>0</v>
      </c>
      <c r="E71" s="17">
        <v>0</v>
      </c>
      <c r="F71" s="17">
        <v>0</v>
      </c>
      <c r="G71" s="4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24">
        <v>0</v>
      </c>
    </row>
    <row r="72" spans="1:13" ht="16.5" thickBot="1" x14ac:dyDescent="0.3">
      <c r="A72" s="103"/>
      <c r="B72" s="100"/>
      <c r="C72" s="10" t="s">
        <v>86</v>
      </c>
      <c r="D72" s="25">
        <v>0</v>
      </c>
      <c r="E72" s="25">
        <v>0</v>
      </c>
      <c r="F72" s="25">
        <v>0</v>
      </c>
      <c r="G72" s="51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7">
        <f>D72+E72+F72+G72+H72+I72+J72+K72+L72</f>
        <v>0</v>
      </c>
    </row>
    <row r="73" spans="1:13" ht="30.75" customHeight="1" x14ac:dyDescent="0.25">
      <c r="A73" s="101" t="s">
        <v>106</v>
      </c>
      <c r="B73" s="99" t="s">
        <v>51</v>
      </c>
      <c r="C73" s="9" t="s">
        <v>16</v>
      </c>
      <c r="D73" s="21">
        <v>0</v>
      </c>
      <c r="E73" s="21">
        <v>0</v>
      </c>
      <c r="F73" s="21">
        <v>0</v>
      </c>
      <c r="G73" s="50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2">
        <f>D73+E73+F73+G73+H73+I73+J73+K73+L73</f>
        <v>0</v>
      </c>
    </row>
    <row r="74" spans="1:13" ht="35.25" customHeight="1" x14ac:dyDescent="0.25">
      <c r="A74" s="102"/>
      <c r="B74" s="94"/>
      <c r="C74" s="7" t="s">
        <v>92</v>
      </c>
      <c r="D74" s="17">
        <v>0</v>
      </c>
      <c r="E74" s="17">
        <v>0</v>
      </c>
      <c r="F74" s="17">
        <v>0</v>
      </c>
      <c r="G74" s="4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24">
        <v>0</v>
      </c>
    </row>
    <row r="75" spans="1:13" ht="33.75" customHeight="1" x14ac:dyDescent="0.25">
      <c r="A75" s="102"/>
      <c r="B75" s="94"/>
      <c r="C75" s="7" t="s">
        <v>89</v>
      </c>
      <c r="D75" s="17">
        <v>0</v>
      </c>
      <c r="E75" s="17">
        <v>0</v>
      </c>
      <c r="F75" s="17">
        <v>0</v>
      </c>
      <c r="G75" s="4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24">
        <v>0</v>
      </c>
    </row>
    <row r="76" spans="1:13" ht="34.5" customHeight="1" thickBot="1" x14ac:dyDescent="0.3">
      <c r="A76" s="103"/>
      <c r="B76" s="100"/>
      <c r="C76" s="10" t="s">
        <v>107</v>
      </c>
      <c r="D76" s="25">
        <v>0</v>
      </c>
      <c r="E76" s="25">
        <v>0</v>
      </c>
      <c r="F76" s="25">
        <v>0</v>
      </c>
      <c r="G76" s="51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7">
        <f>D76+E76+F76+G76+H76+I76+J76+K76+L76</f>
        <v>0</v>
      </c>
    </row>
    <row r="77" spans="1:13" ht="44.25" customHeight="1" x14ac:dyDescent="0.25">
      <c r="A77" s="101" t="s">
        <v>108</v>
      </c>
      <c r="B77" s="99" t="s">
        <v>109</v>
      </c>
      <c r="C77" s="9" t="s">
        <v>75</v>
      </c>
      <c r="D77" s="21">
        <v>4.05</v>
      </c>
      <c r="E77" s="21">
        <v>357</v>
      </c>
      <c r="F77" s="21">
        <v>0</v>
      </c>
      <c r="G77" s="50">
        <v>0</v>
      </c>
      <c r="H77" s="21">
        <v>0</v>
      </c>
      <c r="I77" s="21">
        <v>0</v>
      </c>
      <c r="J77" s="21">
        <v>0</v>
      </c>
      <c r="K77" s="21">
        <v>0</v>
      </c>
      <c r="L77" s="21">
        <v>0</v>
      </c>
      <c r="M77" s="22">
        <f>D77+E77+F77+G77+H77+I77+J77+K77+L77</f>
        <v>361.05</v>
      </c>
    </row>
    <row r="78" spans="1:13" ht="44.25" customHeight="1" x14ac:dyDescent="0.25">
      <c r="A78" s="102"/>
      <c r="B78" s="94"/>
      <c r="C78" s="7" t="s">
        <v>92</v>
      </c>
      <c r="D78" s="17">
        <v>0</v>
      </c>
      <c r="E78" s="17">
        <v>0</v>
      </c>
      <c r="F78" s="17">
        <v>0</v>
      </c>
      <c r="G78" s="4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24">
        <v>0</v>
      </c>
    </row>
    <row r="79" spans="1:13" ht="48" customHeight="1" x14ac:dyDescent="0.25">
      <c r="A79" s="102"/>
      <c r="B79" s="94"/>
      <c r="C79" s="7" t="s">
        <v>85</v>
      </c>
      <c r="D79" s="17">
        <v>4.05</v>
      </c>
      <c r="E79" s="17">
        <v>357</v>
      </c>
      <c r="F79" s="17">
        <v>0</v>
      </c>
      <c r="G79" s="4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24">
        <f>D79+E79+F79+G79+H79+I79+J79+K79+L79</f>
        <v>361.05</v>
      </c>
    </row>
    <row r="80" spans="1:13" ht="54" customHeight="1" thickBot="1" x14ac:dyDescent="0.3">
      <c r="A80" s="103"/>
      <c r="B80" s="100"/>
      <c r="C80" s="10" t="s">
        <v>86</v>
      </c>
      <c r="D80" s="25">
        <v>0</v>
      </c>
      <c r="E80" s="25">
        <v>0</v>
      </c>
      <c r="F80" s="25">
        <v>0</v>
      </c>
      <c r="G80" s="51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7">
        <f>D80+E80+F80+G80+H80+I80+J80+K80+L80</f>
        <v>0</v>
      </c>
    </row>
    <row r="81" spans="1:13" ht="53.25" customHeight="1" x14ac:dyDescent="0.25">
      <c r="A81" s="101" t="s">
        <v>54</v>
      </c>
      <c r="B81" s="104" t="s">
        <v>55</v>
      </c>
      <c r="C81" s="9" t="s">
        <v>75</v>
      </c>
      <c r="D81" s="21">
        <v>1619.4</v>
      </c>
      <c r="E81" s="21">
        <v>0</v>
      </c>
      <c r="F81" s="21">
        <v>0</v>
      </c>
      <c r="G81" s="50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2">
        <f>D81+E81+F81+G81+H81+I81+J81+K81+L81</f>
        <v>1619.4</v>
      </c>
    </row>
    <row r="82" spans="1:13" ht="45" customHeight="1" x14ac:dyDescent="0.25">
      <c r="A82" s="102"/>
      <c r="B82" s="105"/>
      <c r="C82" s="7" t="s">
        <v>92</v>
      </c>
      <c r="D82" s="17">
        <v>0</v>
      </c>
      <c r="E82" s="17">
        <v>0</v>
      </c>
      <c r="F82" s="17">
        <v>0</v>
      </c>
      <c r="G82" s="4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24">
        <v>0</v>
      </c>
    </row>
    <row r="83" spans="1:13" ht="50.25" customHeight="1" x14ac:dyDescent="0.25">
      <c r="A83" s="102"/>
      <c r="B83" s="105"/>
      <c r="C83" s="7" t="s">
        <v>85</v>
      </c>
      <c r="D83" s="17">
        <v>1603.2</v>
      </c>
      <c r="E83" s="17">
        <v>0</v>
      </c>
      <c r="F83" s="17">
        <v>0</v>
      </c>
      <c r="G83" s="4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24">
        <f>D83+E83+F83+G83+H83+I83+J83+K83+L83</f>
        <v>1603.2</v>
      </c>
    </row>
    <row r="84" spans="1:13" ht="66" customHeight="1" thickBot="1" x14ac:dyDescent="0.3">
      <c r="A84" s="103"/>
      <c r="B84" s="106"/>
      <c r="C84" s="10" t="s">
        <v>86</v>
      </c>
      <c r="D84" s="25">
        <v>16.2</v>
      </c>
      <c r="E84" s="25">
        <v>0</v>
      </c>
      <c r="F84" s="25">
        <v>0</v>
      </c>
      <c r="G84" s="51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7">
        <f>D84+E84+F84+G84+H84+I84+J84+K84+L84</f>
        <v>16.2</v>
      </c>
    </row>
    <row r="85" spans="1:13" ht="15.75" x14ac:dyDescent="0.25">
      <c r="A85" s="101" t="s">
        <v>56</v>
      </c>
      <c r="B85" s="99" t="s">
        <v>116</v>
      </c>
      <c r="C85" s="9" t="s">
        <v>16</v>
      </c>
      <c r="D85" s="21" t="s">
        <v>83</v>
      </c>
      <c r="E85" s="21">
        <f>E88</f>
        <v>2558.6</v>
      </c>
      <c r="F85" s="21">
        <f>SUM(F86:F88)</f>
        <v>3889</v>
      </c>
      <c r="G85" s="50">
        <f>G88</f>
        <v>13859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2">
        <f>SUM(E85:L85)</f>
        <v>20306.599999999999</v>
      </c>
    </row>
    <row r="86" spans="1:13" ht="44.25" customHeight="1" x14ac:dyDescent="0.25">
      <c r="A86" s="102"/>
      <c r="B86" s="94"/>
      <c r="C86" s="7" t="s">
        <v>92</v>
      </c>
      <c r="D86" s="17" t="s">
        <v>83</v>
      </c>
      <c r="E86" s="17">
        <v>0</v>
      </c>
      <c r="F86" s="17">
        <v>0</v>
      </c>
      <c r="G86" s="4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24">
        <v>0</v>
      </c>
    </row>
    <row r="87" spans="1:13" ht="51" customHeight="1" x14ac:dyDescent="0.25">
      <c r="A87" s="102"/>
      <c r="B87" s="94"/>
      <c r="C87" s="7" t="s">
        <v>85</v>
      </c>
      <c r="D87" s="17" t="s">
        <v>83</v>
      </c>
      <c r="E87" s="17">
        <v>0</v>
      </c>
      <c r="F87" s="17">
        <v>0</v>
      </c>
      <c r="G87" s="4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24">
        <f>E87+F87+G87+H87+I87+J87+K87+L87</f>
        <v>0</v>
      </c>
    </row>
    <row r="88" spans="1:13" ht="53.25" customHeight="1" thickBot="1" x14ac:dyDescent="0.3">
      <c r="A88" s="103"/>
      <c r="B88" s="100"/>
      <c r="C88" s="10" t="s">
        <v>86</v>
      </c>
      <c r="D88" s="25" t="s">
        <v>83</v>
      </c>
      <c r="E88" s="25">
        <f>2530.1+28.5</f>
        <v>2558.6</v>
      </c>
      <c r="F88" s="25">
        <v>3889</v>
      </c>
      <c r="G88" s="51">
        <v>13859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7">
        <f>SUM(E88:L88)</f>
        <v>20306.599999999999</v>
      </c>
    </row>
    <row r="89" spans="1:13" ht="46.5" customHeight="1" x14ac:dyDescent="0.25">
      <c r="A89" s="101" t="s">
        <v>58</v>
      </c>
      <c r="B89" s="99" t="s">
        <v>59</v>
      </c>
      <c r="C89" s="9" t="s">
        <v>75</v>
      </c>
      <c r="D89" s="32" t="s">
        <v>83</v>
      </c>
      <c r="E89" s="21">
        <v>36.6</v>
      </c>
      <c r="F89" s="21">
        <v>45</v>
      </c>
      <c r="G89" s="50">
        <f>G92</f>
        <v>82.1</v>
      </c>
      <c r="H89" s="21">
        <f>H92</f>
        <v>108</v>
      </c>
      <c r="I89" s="21">
        <f>I92</f>
        <v>56</v>
      </c>
      <c r="J89" s="21">
        <v>0</v>
      </c>
      <c r="K89" s="21">
        <v>0</v>
      </c>
      <c r="L89" s="21">
        <v>0</v>
      </c>
      <c r="M89" s="22">
        <f>E89+F89+G89+H89+I89+J89+K89+L89</f>
        <v>327.7</v>
      </c>
    </row>
    <row r="90" spans="1:13" ht="36.75" customHeight="1" x14ac:dyDescent="0.25">
      <c r="A90" s="102"/>
      <c r="B90" s="94"/>
      <c r="C90" s="7" t="s">
        <v>92</v>
      </c>
      <c r="D90" s="17" t="s">
        <v>83</v>
      </c>
      <c r="E90" s="17">
        <v>0</v>
      </c>
      <c r="F90" s="17">
        <v>0</v>
      </c>
      <c r="G90" s="4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24">
        <v>0</v>
      </c>
    </row>
    <row r="91" spans="1:13" ht="42.75" customHeight="1" x14ac:dyDescent="0.25">
      <c r="A91" s="102"/>
      <c r="B91" s="94"/>
      <c r="C91" s="7" t="s">
        <v>85</v>
      </c>
      <c r="D91" s="17" t="s">
        <v>83</v>
      </c>
      <c r="E91" s="17">
        <v>0</v>
      </c>
      <c r="F91" s="17">
        <v>0</v>
      </c>
      <c r="G91" s="4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24">
        <v>0</v>
      </c>
    </row>
    <row r="92" spans="1:13" ht="79.5" customHeight="1" thickBot="1" x14ac:dyDescent="0.3">
      <c r="A92" s="103"/>
      <c r="B92" s="100"/>
      <c r="C92" s="10" t="s">
        <v>86</v>
      </c>
      <c r="D92" s="25" t="s">
        <v>83</v>
      </c>
      <c r="E92" s="25">
        <v>36.6</v>
      </c>
      <c r="F92" s="25">
        <v>45</v>
      </c>
      <c r="G92" s="51">
        <v>82.1</v>
      </c>
      <c r="H92" s="25">
        <v>108</v>
      </c>
      <c r="I92" s="25">
        <v>56</v>
      </c>
      <c r="J92" s="25">
        <v>0</v>
      </c>
      <c r="K92" s="25">
        <v>0</v>
      </c>
      <c r="L92" s="25">
        <v>0</v>
      </c>
      <c r="M92" s="27">
        <f>E92+F92+G92+H92+I92+J92+K92+L92</f>
        <v>327.7</v>
      </c>
    </row>
    <row r="93" spans="1:13" ht="15.75" x14ac:dyDescent="0.25">
      <c r="A93" s="107" t="s">
        <v>110</v>
      </c>
      <c r="B93" s="110" t="s">
        <v>111</v>
      </c>
      <c r="C93" s="9" t="s">
        <v>16</v>
      </c>
      <c r="D93" s="33" t="s">
        <v>84</v>
      </c>
      <c r="E93" s="34">
        <f>E96</f>
        <v>15</v>
      </c>
      <c r="F93" s="34">
        <f>F96</f>
        <v>15</v>
      </c>
      <c r="G93" s="52">
        <f>G96</f>
        <v>0</v>
      </c>
      <c r="H93" s="34">
        <f>H96</f>
        <v>15</v>
      </c>
      <c r="I93" s="34">
        <f>I96</f>
        <v>15</v>
      </c>
      <c r="J93" s="34">
        <v>0</v>
      </c>
      <c r="K93" s="34">
        <v>0</v>
      </c>
      <c r="L93" s="34">
        <v>0</v>
      </c>
      <c r="M93" s="35">
        <f>SUM(E93:L93)</f>
        <v>60</v>
      </c>
    </row>
    <row r="94" spans="1:13" ht="31.5" x14ac:dyDescent="0.25">
      <c r="A94" s="115"/>
      <c r="B94" s="117"/>
      <c r="C94" s="7" t="s">
        <v>92</v>
      </c>
      <c r="D94" s="36" t="s">
        <v>84</v>
      </c>
      <c r="E94" s="36">
        <v>0</v>
      </c>
      <c r="F94" s="36">
        <v>0</v>
      </c>
      <c r="G94" s="53">
        <v>0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7">
        <v>0</v>
      </c>
    </row>
    <row r="95" spans="1:13" ht="31.5" x14ac:dyDescent="0.25">
      <c r="A95" s="115"/>
      <c r="B95" s="117"/>
      <c r="C95" s="7" t="s">
        <v>85</v>
      </c>
      <c r="D95" s="36" t="s">
        <v>84</v>
      </c>
      <c r="E95" s="36">
        <v>0</v>
      </c>
      <c r="F95" s="36">
        <v>0</v>
      </c>
      <c r="G95" s="53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7">
        <v>0</v>
      </c>
    </row>
    <row r="96" spans="1:13" ht="16.5" thickBot="1" x14ac:dyDescent="0.3">
      <c r="A96" s="116"/>
      <c r="B96" s="118"/>
      <c r="C96" s="10" t="s">
        <v>107</v>
      </c>
      <c r="D96" s="14" t="s">
        <v>84</v>
      </c>
      <c r="E96" s="14">
        <v>15</v>
      </c>
      <c r="F96" s="14">
        <v>15</v>
      </c>
      <c r="G96" s="54">
        <v>0</v>
      </c>
      <c r="H96" s="14">
        <v>15</v>
      </c>
      <c r="I96" s="14">
        <v>15</v>
      </c>
      <c r="J96" s="14">
        <v>0</v>
      </c>
      <c r="K96" s="14">
        <v>0</v>
      </c>
      <c r="L96" s="14">
        <v>0</v>
      </c>
      <c r="M96" s="38">
        <f>SUM(E96:L96)</f>
        <v>60</v>
      </c>
    </row>
    <row r="97" spans="1:13" ht="15.75" x14ac:dyDescent="0.25">
      <c r="A97" s="107" t="s">
        <v>112</v>
      </c>
      <c r="B97" s="110" t="s">
        <v>113</v>
      </c>
      <c r="C97" s="9" t="s">
        <v>16</v>
      </c>
      <c r="D97" s="33" t="s">
        <v>57</v>
      </c>
      <c r="E97" s="33" t="s">
        <v>57</v>
      </c>
      <c r="F97" s="34">
        <f>F99+F100</f>
        <v>1405.5350000000001</v>
      </c>
      <c r="G97" s="52">
        <v>0</v>
      </c>
      <c r="H97" s="34">
        <v>0</v>
      </c>
      <c r="I97" s="34">
        <v>0</v>
      </c>
      <c r="J97" s="34">
        <v>0</v>
      </c>
      <c r="K97" s="34">
        <v>0</v>
      </c>
      <c r="L97" s="34">
        <v>0</v>
      </c>
      <c r="M97" s="35">
        <f>M100+M99</f>
        <v>1405.5350000000001</v>
      </c>
    </row>
    <row r="98" spans="1:13" ht="31.5" x14ac:dyDescent="0.25">
      <c r="A98" s="108"/>
      <c r="B98" s="111"/>
      <c r="C98" s="7" t="s">
        <v>114</v>
      </c>
      <c r="D98" s="39" t="s">
        <v>57</v>
      </c>
      <c r="E98" s="39" t="s">
        <v>57</v>
      </c>
      <c r="F98" s="39"/>
      <c r="G98" s="55"/>
      <c r="H98" s="39"/>
      <c r="I98" s="39"/>
      <c r="J98" s="39"/>
      <c r="K98" s="39"/>
      <c r="L98" s="39"/>
      <c r="M98" s="40"/>
    </row>
    <row r="99" spans="1:13" ht="31.5" x14ac:dyDescent="0.25">
      <c r="A99" s="108"/>
      <c r="B99" s="111"/>
      <c r="C99" s="7" t="s">
        <v>89</v>
      </c>
      <c r="D99" s="39" t="s">
        <v>57</v>
      </c>
      <c r="E99" s="39"/>
      <c r="F99" s="36">
        <v>1391.48</v>
      </c>
      <c r="G99" s="53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7">
        <f>F99</f>
        <v>1391.48</v>
      </c>
    </row>
    <row r="100" spans="1:13" ht="16.5" thickBot="1" x14ac:dyDescent="0.3">
      <c r="A100" s="109"/>
      <c r="B100" s="112"/>
      <c r="C100" s="10" t="s">
        <v>107</v>
      </c>
      <c r="D100" s="41" t="s">
        <v>57</v>
      </c>
      <c r="E100" s="41"/>
      <c r="F100" s="14">
        <v>14.055</v>
      </c>
      <c r="G100" s="5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38">
        <f>F100</f>
        <v>14.055</v>
      </c>
    </row>
    <row r="101" spans="1:13" ht="15.75" x14ac:dyDescent="0.25">
      <c r="A101" s="107" t="s">
        <v>115</v>
      </c>
      <c r="B101" s="110" t="s">
        <v>117</v>
      </c>
      <c r="C101" s="13" t="s">
        <v>16</v>
      </c>
      <c r="D101" s="42" t="s">
        <v>57</v>
      </c>
      <c r="E101" s="42" t="s">
        <v>57</v>
      </c>
      <c r="F101" s="42" t="s">
        <v>57</v>
      </c>
      <c r="G101" s="52">
        <f>G104</f>
        <v>120</v>
      </c>
      <c r="H101" s="34">
        <f>H104</f>
        <v>120</v>
      </c>
      <c r="I101" s="34">
        <f>I104</f>
        <v>0</v>
      </c>
      <c r="J101" s="34">
        <v>0</v>
      </c>
      <c r="K101" s="34">
        <v>0</v>
      </c>
      <c r="L101" s="34">
        <v>0</v>
      </c>
      <c r="M101" s="35">
        <f>SUM(M102:M104)</f>
        <v>240</v>
      </c>
    </row>
    <row r="102" spans="1:13" ht="31.5" x14ac:dyDescent="0.25">
      <c r="A102" s="108"/>
      <c r="B102" s="113"/>
      <c r="C102" s="12" t="s">
        <v>92</v>
      </c>
      <c r="D102" s="43" t="s">
        <v>57</v>
      </c>
      <c r="E102" s="43" t="s">
        <v>57</v>
      </c>
      <c r="F102" s="43" t="s">
        <v>57</v>
      </c>
      <c r="G102" s="53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0</v>
      </c>
      <c r="M102" s="37">
        <f>G102</f>
        <v>0</v>
      </c>
    </row>
    <row r="103" spans="1:13" ht="31.5" x14ac:dyDescent="0.25">
      <c r="A103" s="108"/>
      <c r="B103" s="113"/>
      <c r="C103" s="12" t="s">
        <v>85</v>
      </c>
      <c r="D103" s="43" t="s">
        <v>57</v>
      </c>
      <c r="E103" s="43" t="s">
        <v>57</v>
      </c>
      <c r="F103" s="43" t="s">
        <v>57</v>
      </c>
      <c r="G103" s="53">
        <v>0</v>
      </c>
      <c r="H103" s="36">
        <v>0</v>
      </c>
      <c r="I103" s="36">
        <v>0</v>
      </c>
      <c r="J103" s="36">
        <v>0</v>
      </c>
      <c r="K103" s="36">
        <v>0</v>
      </c>
      <c r="L103" s="36">
        <v>0</v>
      </c>
      <c r="M103" s="37">
        <f>G103</f>
        <v>0</v>
      </c>
    </row>
    <row r="104" spans="1:13" ht="16.5" thickBot="1" x14ac:dyDescent="0.3">
      <c r="A104" s="109"/>
      <c r="B104" s="114"/>
      <c r="C104" s="11" t="s">
        <v>86</v>
      </c>
      <c r="D104" s="44" t="s">
        <v>57</v>
      </c>
      <c r="E104" s="44" t="s">
        <v>57</v>
      </c>
      <c r="F104" s="44" t="s">
        <v>57</v>
      </c>
      <c r="G104" s="54">
        <v>120</v>
      </c>
      <c r="H104" s="14">
        <v>120</v>
      </c>
      <c r="I104" s="14">
        <v>0</v>
      </c>
      <c r="J104" s="14">
        <v>0</v>
      </c>
      <c r="K104" s="14">
        <v>0</v>
      </c>
      <c r="L104" s="14">
        <v>0</v>
      </c>
      <c r="M104" s="45">
        <f>SUM(G104:L104)</f>
        <v>240</v>
      </c>
    </row>
    <row r="105" spans="1:13" x14ac:dyDescent="0.25">
      <c r="G105" s="59"/>
    </row>
  </sheetData>
  <mergeCells count="54">
    <mergeCell ref="A97:A100"/>
    <mergeCell ref="B97:B100"/>
    <mergeCell ref="A101:A104"/>
    <mergeCell ref="B101:B104"/>
    <mergeCell ref="A85:A88"/>
    <mergeCell ref="B85:B88"/>
    <mergeCell ref="A89:A92"/>
    <mergeCell ref="B89:B92"/>
    <mergeCell ref="A93:A96"/>
    <mergeCell ref="B93:B96"/>
    <mergeCell ref="A73:A76"/>
    <mergeCell ref="B73:B76"/>
    <mergeCell ref="A77:A80"/>
    <mergeCell ref="B77:B80"/>
    <mergeCell ref="A81:A84"/>
    <mergeCell ref="B81:B84"/>
    <mergeCell ref="A61:A64"/>
    <mergeCell ref="B61:B64"/>
    <mergeCell ref="A65:A68"/>
    <mergeCell ref="B65:B68"/>
    <mergeCell ref="A69:A72"/>
    <mergeCell ref="B69:B72"/>
    <mergeCell ref="A49:A52"/>
    <mergeCell ref="B49:B52"/>
    <mergeCell ref="A53:A56"/>
    <mergeCell ref="B53:B56"/>
    <mergeCell ref="A57:A60"/>
    <mergeCell ref="B57:B60"/>
    <mergeCell ref="A36:A39"/>
    <mergeCell ref="B36:B39"/>
    <mergeCell ref="A40:A44"/>
    <mergeCell ref="B40:B44"/>
    <mergeCell ref="A45:A48"/>
    <mergeCell ref="B45:B48"/>
    <mergeCell ref="A24:A27"/>
    <mergeCell ref="B24:B27"/>
    <mergeCell ref="A28:A31"/>
    <mergeCell ref="B28:B31"/>
    <mergeCell ref="A32:A35"/>
    <mergeCell ref="B32:B35"/>
    <mergeCell ref="A10:A14"/>
    <mergeCell ref="B10:B14"/>
    <mergeCell ref="A15:A19"/>
    <mergeCell ref="B15:B19"/>
    <mergeCell ref="A20:A23"/>
    <mergeCell ref="B20:B23"/>
    <mergeCell ref="K2:M2"/>
    <mergeCell ref="B5:C5"/>
    <mergeCell ref="B6:M6"/>
    <mergeCell ref="A8:A9"/>
    <mergeCell ref="B8:B9"/>
    <mergeCell ref="C8:C9"/>
    <mergeCell ref="D8:M8"/>
    <mergeCell ref="K3:M3"/>
  </mergeCells>
  <pageMargins left="0.70866141732283472" right="0.70866141732283472" top="0.74803149606299213" bottom="0.74803149606299213" header="0.31496062992125984" footer="0.31496062992125984"/>
  <pageSetup paperSize="9" scale="65" fitToWidth="3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Местный бюджет</vt:lpstr>
      <vt:lpstr>Общий бюджет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Регина Рамазановна</dc:creator>
  <cp:lastModifiedBy>Машинистка</cp:lastModifiedBy>
  <cp:lastPrinted>2026-02-04T13:37:07Z</cp:lastPrinted>
  <dcterms:created xsi:type="dcterms:W3CDTF">2024-12-02T10:14:13Z</dcterms:created>
  <dcterms:modified xsi:type="dcterms:W3CDTF">2026-02-04T13:37:09Z</dcterms:modified>
</cp:coreProperties>
</file>