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МАШИНИСТКА\Соц.вопросы\Постановление О внесении изменений в МП\"/>
    </mc:Choice>
  </mc:AlternateContent>
  <xr:revisionPtr revIDLastSave="0" documentId="13_ncr:1_{0069AB52-3317-4F0E-B94D-5BDA1CCE9BF1}" xr6:coauthVersionLast="38" xr6:coauthVersionMax="38" xr10:uidLastSave="{00000000-0000-0000-0000-000000000000}"/>
  <bookViews>
    <workbookView xWindow="-120" yWindow="-120" windowWidth="19440" windowHeight="13020" activeTab="1" xr2:uid="{00000000-000D-0000-FFFF-FFFF00000000}"/>
  </bookViews>
  <sheets>
    <sheet name="местный бюджет" sheetId="4" r:id="rId1"/>
    <sheet name="бюджеты всех уровней" sheetId="1" r:id="rId2"/>
    <sheet name="Лист2" sheetId="2" r:id="rId3"/>
    <sheet name="Лист3" sheetId="3" r:id="rId4"/>
  </sheets>
  <calcPr calcId="179021"/>
</workbook>
</file>

<file path=xl/calcChain.xml><?xml version="1.0" encoding="utf-8"?>
<calcChain xmlns="http://schemas.openxmlformats.org/spreadsheetml/2006/main">
  <c r="I14" i="4" l="1"/>
  <c r="I18" i="1"/>
  <c r="L14" i="4"/>
  <c r="K14" i="4"/>
  <c r="J14" i="4"/>
  <c r="M29" i="4"/>
  <c r="M28" i="4"/>
  <c r="L18" i="1"/>
  <c r="K18" i="1"/>
  <c r="J18" i="1"/>
  <c r="I16" i="1"/>
  <c r="L85" i="1"/>
  <c r="K85" i="1"/>
  <c r="J85" i="1"/>
  <c r="M88" i="1"/>
  <c r="M87" i="1"/>
  <c r="M86" i="1"/>
  <c r="I85" i="1"/>
  <c r="M85" i="1" s="1"/>
  <c r="I81" i="1"/>
  <c r="M81" i="1" s="1"/>
  <c r="M84" i="1"/>
  <c r="M83" i="1"/>
  <c r="M82" i="1"/>
  <c r="H43" i="1"/>
  <c r="H42" i="1"/>
  <c r="H38" i="1"/>
  <c r="H37" i="1"/>
  <c r="H32" i="1"/>
  <c r="H31" i="1"/>
  <c r="H24" i="1"/>
  <c r="H26" i="1"/>
  <c r="H21" i="4"/>
  <c r="M21" i="4" s="1"/>
  <c r="H20" i="4"/>
  <c r="H19" i="4"/>
  <c r="H17" i="4"/>
  <c r="H14" i="4" s="1"/>
  <c r="H28" i="1"/>
  <c r="H18" i="4"/>
  <c r="M18" i="4" s="1"/>
  <c r="J37" i="1"/>
  <c r="I37" i="1"/>
  <c r="J31" i="1"/>
  <c r="I31" i="1"/>
  <c r="J24" i="1"/>
  <c r="I24" i="1"/>
  <c r="G42" i="1"/>
  <c r="G38" i="1"/>
  <c r="J44" i="1"/>
  <c r="G31" i="1"/>
  <c r="G26" i="1" l="1"/>
  <c r="G32" i="1"/>
  <c r="G37" i="1"/>
  <c r="G28" i="1"/>
  <c r="G43" i="1"/>
  <c r="G24" i="1"/>
  <c r="G14" i="4"/>
  <c r="M27" i="4"/>
  <c r="G77" i="1"/>
  <c r="M80" i="1"/>
  <c r="M79" i="1"/>
  <c r="M78" i="1"/>
  <c r="M77" i="1"/>
  <c r="M75" i="1"/>
  <c r="M74" i="1"/>
  <c r="M76" i="1"/>
  <c r="G73" i="1"/>
  <c r="M73" i="1" s="1"/>
  <c r="M15" i="4"/>
  <c r="M26" i="4"/>
  <c r="M25" i="4"/>
  <c r="M23" i="4"/>
  <c r="M20" i="4"/>
  <c r="M19" i="4"/>
  <c r="M17" i="4"/>
  <c r="M14" i="4" s="1"/>
  <c r="L15" i="4"/>
  <c r="K15" i="4"/>
  <c r="J15" i="4"/>
  <c r="I15" i="4"/>
  <c r="H15" i="4"/>
  <c r="M47" i="1"/>
  <c r="I44" i="1"/>
  <c r="H44" i="1"/>
  <c r="G44" i="1"/>
  <c r="L45" i="1"/>
  <c r="K45" i="1"/>
  <c r="L40" i="1"/>
  <c r="K40" i="1"/>
  <c r="J40" i="1"/>
  <c r="L34" i="1"/>
  <c r="K34" i="1"/>
  <c r="J34" i="1"/>
  <c r="L29" i="1"/>
  <c r="K29" i="1"/>
  <c r="J29" i="1"/>
  <c r="L21" i="1"/>
  <c r="K21" i="1"/>
  <c r="J21" i="1"/>
  <c r="L19" i="1"/>
  <c r="K19" i="1"/>
  <c r="J19" i="1"/>
  <c r="H18" i="1"/>
  <c r="L17" i="1"/>
  <c r="K17" i="1"/>
  <c r="J17" i="1"/>
  <c r="H17" i="1"/>
  <c r="L16" i="1"/>
  <c r="K16" i="1"/>
  <c r="K14" i="1" s="1"/>
  <c r="J16" i="1"/>
  <c r="J14" i="1" s="1"/>
  <c r="G16" i="1"/>
  <c r="H16" i="1"/>
  <c r="M71" i="1"/>
  <c r="M72" i="1"/>
  <c r="M69" i="1"/>
  <c r="M56" i="1"/>
  <c r="M55" i="1"/>
  <c r="M54" i="1"/>
  <c r="M50" i="1"/>
  <c r="M49" i="1"/>
  <c r="M39" i="1"/>
  <c r="M33" i="1"/>
  <c r="M27" i="1"/>
  <c r="M20" i="1"/>
  <c r="G16" i="4"/>
  <c r="I16" i="4"/>
  <c r="H16" i="4"/>
  <c r="G19" i="1"/>
  <c r="I19" i="1"/>
  <c r="H19" i="1"/>
  <c r="M52" i="1" l="1"/>
  <c r="M16" i="4"/>
  <c r="M38" i="1"/>
  <c r="I17" i="1"/>
  <c r="I14" i="1" s="1"/>
  <c r="G18" i="1"/>
  <c r="G17" i="1"/>
  <c r="M26" i="1"/>
  <c r="H14" i="1"/>
  <c r="L14" i="1"/>
  <c r="M60" i="1"/>
  <c r="M51" i="1"/>
  <c r="M19" i="1"/>
  <c r="G21" i="1"/>
  <c r="M44" i="1"/>
  <c r="M28" i="1"/>
  <c r="M24" i="1"/>
  <c r="M43" i="1"/>
  <c r="M42" i="1"/>
  <c r="M32" i="1"/>
  <c r="M31" i="1"/>
  <c r="M18" i="1" l="1"/>
  <c r="M17" i="1"/>
  <c r="G14" i="1"/>
  <c r="M21" i="1"/>
  <c r="M40" i="1"/>
  <c r="M29" i="1"/>
  <c r="G34" i="1"/>
  <c r="M37" i="1"/>
  <c r="M34" i="1" s="1"/>
  <c r="G15" i="4" l="1"/>
  <c r="M24" i="4"/>
  <c r="M22" i="4"/>
  <c r="H40" i="1" l="1"/>
  <c r="H53" i="1"/>
  <c r="H52" i="1"/>
  <c r="G52" i="1"/>
  <c r="I40" i="1"/>
  <c r="G40" i="1"/>
  <c r="I34" i="1"/>
  <c r="H34" i="1"/>
  <c r="I29" i="1"/>
  <c r="H29" i="1"/>
  <c r="G29" i="1"/>
  <c r="I21" i="1"/>
  <c r="H21" i="1"/>
  <c r="M16" i="1" l="1"/>
  <c r="M14" i="1" s="1"/>
  <c r="M68" i="1"/>
  <c r="M67" i="1"/>
  <c r="M66" i="1"/>
  <c r="M65" i="1"/>
  <c r="M64" i="1"/>
  <c r="M63" i="1"/>
  <c r="M62" i="1"/>
  <c r="M61" i="1"/>
  <c r="M59" i="1"/>
  <c r="M57" i="1"/>
  <c r="M53" i="1" s="1"/>
  <c r="M58" i="1"/>
  <c r="M25" i="1" l="1"/>
</calcChain>
</file>

<file path=xl/sharedStrings.xml><?xml version="1.0" encoding="utf-8"?>
<sst xmlns="http://schemas.openxmlformats.org/spreadsheetml/2006/main" count="154" uniqueCount="49">
  <si>
    <t>Статус</t>
  </si>
  <si>
    <t>Наименование муниципальной программы,  отдельного мероприятия</t>
  </si>
  <si>
    <t xml:space="preserve">Ответственный исполнитель, соисполнители </t>
  </si>
  <si>
    <t>2023 год</t>
  </si>
  <si>
    <t>2024 год</t>
  </si>
  <si>
    <t>2025 год</t>
  </si>
  <si>
    <t>2026 год</t>
  </si>
  <si>
    <t>итого</t>
  </si>
  <si>
    <t>Муниципальная  программа</t>
  </si>
  <si>
    <t>«Развитие культуры и туризма »</t>
  </si>
  <si>
    <t>отдел социального развития администрации Кильмезского района Кировской области</t>
  </si>
  <si>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</si>
  <si>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</si>
  <si>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</si>
  <si>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</si>
  <si>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</si>
  <si>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Отдельное мероприятие</t>
  </si>
  <si>
    <t>«Организация библиотечного обслуживания населения»</t>
  </si>
  <si>
    <t>МКУК «Кильмезская межмуниципальная библиотечная система»</t>
  </si>
  <si>
    <t>Деятельность МКУК «Кильмезский районный краеведческий музей»</t>
  </si>
  <si>
    <t>МКУК «Кильмезский районный краеведческий музей»</t>
  </si>
  <si>
    <t>«Дополнительное образование детей в сфере культуры и искусства»</t>
  </si>
  <si>
    <t>МКУ ДО Детская школа искусств</t>
  </si>
  <si>
    <t xml:space="preserve">МБУ «Районный 
центр культуры и досуга»
</t>
  </si>
  <si>
    <t xml:space="preserve">«Сохранение, 
развитие нематериального культурного наследия, организация и поддержка 
народного творчества»
</t>
  </si>
  <si>
    <t xml:space="preserve">Отдельно
е мероприятие
</t>
  </si>
  <si>
    <t>УТВЕРЖДЕНО</t>
  </si>
  <si>
    <t>Администрация Кильмезского района</t>
  </si>
  <si>
    <t xml:space="preserve">Модернизация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Федерации. </t>
  </si>
  <si>
    <t>Субсидия местным бюджетам из областного бюджета на техническое оснащение муниципальных музеев</t>
  </si>
  <si>
    <t>Администрация Кильмезского райо на (МКУК  КРКМ)</t>
  </si>
  <si>
    <t>Государственная поддержка лучших сельских учреждений культуры, находящихся на территории сельских поселений Кировской области</t>
  </si>
  <si>
    <t>Капитальный ремонт муниципального учреждения дополнительного образования «Детская школа искусств» пгт Кильмезь Кильмезского района Кировской области</t>
  </si>
  <si>
    <t>«Расходы на реализацию Муниципальной программы за счет средств районного бюджета"</t>
  </si>
  <si>
    <t>Администрация Кильмезского района (МКУК  КРКМ)</t>
  </si>
  <si>
    <t>2027 год</t>
  </si>
  <si>
    <t>2028 год</t>
  </si>
  <si>
    <t>Источники финансирования</t>
  </si>
  <si>
    <t xml:space="preserve"> Оценка расходов (тыс. рублей)</t>
  </si>
  <si>
    <t xml:space="preserve">Приложение № 3 к Муниципальной программе «Развитие культуры и туризма на 2023 – 2028 годы» </t>
  </si>
  <si>
    <t>«Расходы на реализацию Муниципальной программы за счет всех источников финансирования"</t>
  </si>
  <si>
    <t>Приложение № 2  к Муниципальной программе «Развитие культуры и туризма на 2023 – 2028 годы»</t>
  </si>
  <si>
    <t>Ремонт крыши Каменно-Переборской  СБФ</t>
  </si>
  <si>
    <t>Ремонт крыши Осиновской  СБФ</t>
  </si>
  <si>
    <t>Создание модельной муниципальной библиотеки на базе Кильмезской Детской библиотеки МКУК "Кильмезская МБС" в целях реализации национального проекта "Культура"</t>
  </si>
  <si>
    <t>Ежегодное обновление фондов  модельной муниципальной библиотеки, созданной на базе Кильмезской Детской библиотеки МКУК "Кильмезская МБС" в целях реализации национального проекта "Культура"</t>
  </si>
  <si>
    <t>постановлением администрации Кильмезского района от 12.03.2024 №110</t>
  </si>
  <si>
    <t>Приложение №3</t>
  </si>
  <si>
    <t>Приложение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</si>
</sst>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92D05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76923C"/>
      <name val="Times New Roman"/>
      <family val="1"/>
      <charset val="204"/>
    </font>
    <font>
      <b/>
      <sz val="9"/>
      <color rgb="FF92D050"/>
      <name val="Times New Roman"/>
      <family val="1"/>
      <charset val="204"/>
    </font>
    <font>
      <sz val="11"/>
      <color rgb="FF92D050"/>
      <name val="Calibri"/>
      <family val="2"/>
      <charset val="204"/>
      <scheme val="minor"/>
    </font>
    <font>
      <sz val="9"/>
      <color theme="3" tint="0.3999755851924192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92D05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5"/>
    </xf>
    <xf numFmtId="0" fontId="2" fillId="0" borderId="1" xfId="0" applyFont="1" applyBorder="1" applyAlignment="1">
      <alignment horizontal="left" vertical="center" wrapText="1" indent="15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5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horizontal="left" vertical="center" wrapText="1" indent="15"/>
    </xf>
    <xf numFmtId="2" fontId="8" fillId="0" borderId="1" xfId="0" applyNumberFormat="1" applyFont="1" applyBorder="1" applyAlignment="1">
      <alignment vertical="top" wrapText="1"/>
    </xf>
    <xf numFmtId="2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15"/>
    </xf>
    <xf numFmtId="0" fontId="3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13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/>
    <xf numFmtId="0" fontId="2" fillId="0" borderId="1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justify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/>
  <dimension ref="A1:P29"/>
  <sheetViews>
    <sheetView topLeftCell="B1" workbookViewId="0">
      <selection activeCell="J1" sqref="J1"/>
    </sheetView>
  </sheetViews>
  <sheetFormatPr defaultRowHeight="15" x14ac:dyDescent="0.25"/>
  <cols>
    <col min="1" max="1" width="5" hidden="1" customWidth="1"/>
    <col min="2" max="2" width="5" customWidth="1"/>
    <col min="4" max="4" width="19.85546875" customWidth="1"/>
    <col min="5" max="5" width="8.85546875" customWidth="1"/>
    <col min="6" max="6" width="8.42578125" customWidth="1"/>
    <col min="7" max="7" width="10.140625" customWidth="1"/>
    <col min="8" max="9" width="9.7109375" bestFit="1" customWidth="1"/>
    <col min="10" max="12" width="8" customWidth="1"/>
    <col min="13" max="13" width="9.7109375" customWidth="1"/>
    <col min="14" max="14" width="11.140625" customWidth="1"/>
    <col min="16" max="16" width="14.42578125" customWidth="1"/>
  </cols>
  <sheetData>
    <row r="1" spans="3:16" x14ac:dyDescent="0.25">
      <c r="J1" t="s">
        <v>47</v>
      </c>
    </row>
    <row r="2" spans="3:16" x14ac:dyDescent="0.25">
      <c r="G2" s="74" t="s">
        <v>26</v>
      </c>
      <c r="H2" s="74"/>
      <c r="I2" s="74"/>
      <c r="J2" s="74"/>
      <c r="K2" s="74"/>
      <c r="L2" s="74"/>
      <c r="M2" s="74"/>
    </row>
    <row r="3" spans="3:16" x14ac:dyDescent="0.25">
      <c r="G3" s="76" t="s">
        <v>46</v>
      </c>
      <c r="H3" s="76"/>
      <c r="I3" s="76"/>
      <c r="J3" s="76"/>
      <c r="K3" s="76"/>
      <c r="L3" s="76"/>
      <c r="M3" s="76"/>
    </row>
    <row r="4" spans="3:16" ht="15" hidden="1" customHeight="1" x14ac:dyDescent="0.25"/>
    <row r="6" spans="3:16" x14ac:dyDescent="0.25">
      <c r="D6" s="74" t="s">
        <v>41</v>
      </c>
      <c r="E6" s="74"/>
      <c r="F6" s="74"/>
      <c r="G6" s="74"/>
      <c r="H6" s="74"/>
      <c r="I6" s="74"/>
      <c r="J6" s="74"/>
      <c r="K6" s="74"/>
      <c r="L6" s="74"/>
    </row>
    <row r="7" spans="3:16" x14ac:dyDescent="0.25">
      <c r="D7" s="81" t="s">
        <v>33</v>
      </c>
      <c r="E7" s="81"/>
      <c r="F7" s="81"/>
      <c r="G7" s="81"/>
      <c r="H7" s="81"/>
      <c r="I7" s="81"/>
      <c r="J7" s="81"/>
      <c r="K7" s="81"/>
      <c r="L7" s="81"/>
    </row>
    <row r="9" spans="3:16" hidden="1" x14ac:dyDescent="0.25"/>
    <row r="10" spans="3:16" ht="25.5" customHeight="1" x14ac:dyDescent="0.25">
      <c r="C10" s="71" t="s">
        <v>0</v>
      </c>
      <c r="D10" s="70" t="s">
        <v>1</v>
      </c>
      <c r="E10" s="82" t="s">
        <v>2</v>
      </c>
      <c r="F10" s="83"/>
      <c r="G10" s="77"/>
      <c r="H10" s="77"/>
      <c r="I10" s="77"/>
      <c r="J10" s="77"/>
      <c r="K10" s="77"/>
      <c r="L10" s="77"/>
      <c r="M10" s="77"/>
    </row>
    <row r="11" spans="3:16" x14ac:dyDescent="0.25">
      <c r="C11" s="71"/>
      <c r="D11" s="70"/>
      <c r="E11" s="72"/>
      <c r="F11" s="73"/>
      <c r="G11" s="71" t="s">
        <v>3</v>
      </c>
      <c r="H11" s="71" t="s">
        <v>4</v>
      </c>
      <c r="I11" s="75" t="s">
        <v>5</v>
      </c>
      <c r="J11" s="70" t="s">
        <v>6</v>
      </c>
      <c r="K11" s="78" t="s">
        <v>35</v>
      </c>
      <c r="L11" s="78" t="s">
        <v>36</v>
      </c>
      <c r="M11" s="70" t="s">
        <v>7</v>
      </c>
    </row>
    <row r="12" spans="3:16" x14ac:dyDescent="0.25">
      <c r="C12" s="71"/>
      <c r="D12" s="70"/>
      <c r="E12" s="72"/>
      <c r="F12" s="73"/>
      <c r="G12" s="71"/>
      <c r="H12" s="71"/>
      <c r="I12" s="75"/>
      <c r="J12" s="70"/>
      <c r="K12" s="79"/>
      <c r="L12" s="79"/>
      <c r="M12" s="70"/>
    </row>
    <row r="13" spans="3:16" ht="22.5" customHeight="1" x14ac:dyDescent="0.25">
      <c r="C13" s="71"/>
      <c r="D13" s="70"/>
      <c r="E13" s="84"/>
      <c r="F13" s="85"/>
      <c r="G13" s="71"/>
      <c r="H13" s="71"/>
      <c r="I13" s="75"/>
      <c r="J13" s="70"/>
      <c r="K13" s="80"/>
      <c r="L13" s="80"/>
      <c r="M13" s="70"/>
    </row>
    <row r="14" spans="3:16" ht="9.75" customHeight="1" x14ac:dyDescent="0.25">
      <c r="C14" s="68" t="s">
        <v>8</v>
      </c>
      <c r="D14" s="70" t="s">
        <v>9</v>
      </c>
      <c r="E14" s="82" t="s">
        <v>10</v>
      </c>
      <c r="F14" s="83"/>
      <c r="G14" s="66">
        <f>G17+G19+G20+G21+G23+G25+G26+G27</f>
        <v>33705.25</v>
      </c>
      <c r="H14" s="66">
        <f>H17+H19+H20+H21+H23+H25+H26</f>
        <v>38560.800000000003</v>
      </c>
      <c r="I14" s="66">
        <f>I17+I19+I20+I21+I23+I25+I26+I28</f>
        <v>38489.299999999996</v>
      </c>
      <c r="J14" s="86">
        <f>J17+J19+J20+J21+J23+J25+J26+J29</f>
        <v>38432.700000000004</v>
      </c>
      <c r="K14" s="66">
        <f>K17+K19+K20+K21+K23+K25+K26+K29</f>
        <v>420</v>
      </c>
      <c r="L14" s="66">
        <f>L17+L19+L20+L21+L23+L25+L26+L29</f>
        <v>420</v>
      </c>
      <c r="M14" s="86">
        <f>M17+M19+M20+M21+M23+M25+M26+M27+M18+M28+M29</f>
        <v>160378.07</v>
      </c>
      <c r="P14" s="37"/>
    </row>
    <row r="15" spans="3:16" ht="25.5" customHeight="1" x14ac:dyDescent="0.25">
      <c r="C15" s="69"/>
      <c r="D15" s="70"/>
      <c r="E15" s="72"/>
      <c r="F15" s="73"/>
      <c r="G15" s="67" t="e">
        <f>#REF!+#REF!+#REF!+#REF!+#REF!+#REF!+#REF!+#REF!+#REF!+#REF!+#REF!+#REF!+#REF!+#REF!+#REF!+#REF!+#REF!+#REF!+#REF!</f>
        <v>#REF!</v>
      </c>
      <c r="H15" s="67" t="e">
        <f>#REF!+#REF!+#REF!+#REF!+#REF!+#REF!+#REF!+#REF!+#REF!+#REF!+#REF!+#REF!+#REF!+#REF!+#REF!+#REF!+#REF!+#REF!+#REF!</f>
        <v>#REF!</v>
      </c>
      <c r="I15" s="67" t="e">
        <f>#REF!+#REF!+#REF!+#REF!+#REF!+#REF!+#REF!+#REF!+#REF!+#REF!+#REF!+#REF!+#REF!+#REF!+#REF!+#REF!+#REF!+#REF!+#REF!</f>
        <v>#REF!</v>
      </c>
      <c r="J15" s="87" t="e">
        <f>#REF!+#REF!+#REF!+#REF!+#REF!+#REF!+#REF!+#REF!+#REF!+#REF!+#REF!+#REF!+#REF!+#REF!+#REF!+#REF!+#REF!+#REF!+#REF!</f>
        <v>#REF!</v>
      </c>
      <c r="K15" s="67" t="e">
        <f>#REF!+#REF!+#REF!+#REF!+#REF!+#REF!+#REF!+#REF!+#REF!+#REF!+#REF!+#REF!+#REF!+#REF!+#REF!+#REF!+#REF!+#REF!+#REF!</f>
        <v>#REF!</v>
      </c>
      <c r="L15" s="67" t="e">
        <f>#REF!+#REF!+#REF!+#REF!+#REF!+#REF!+#REF!+#REF!+#REF!+#REF!+#REF!+#REF!+#REF!+#REF!+#REF!+#REF!+#REF!+#REF!+#REF!</f>
        <v>#REF!</v>
      </c>
      <c r="M15" s="87" t="e">
        <f>#REF!+#REF!+#REF!+#REF!+#REF!+#REF!+#REF!+#REF!+#REF!+#REF!+#REF!+#REF!+#REF!+#REF!+#REF!+#REF!+#REF!+#REF!+#REF!</f>
        <v>#REF!</v>
      </c>
      <c r="N15" s="37"/>
    </row>
    <row r="16" spans="3:16" ht="18.75" customHeight="1" x14ac:dyDescent="0.25">
      <c r="C16" s="88" t="s">
        <v>15</v>
      </c>
      <c r="D16" s="89"/>
      <c r="E16" s="89"/>
      <c r="F16" s="90"/>
      <c r="G16" s="30">
        <f>G18</f>
        <v>3661.72</v>
      </c>
      <c r="H16" s="30">
        <f>H18</f>
        <v>3088.3</v>
      </c>
      <c r="I16" s="32">
        <f>I18</f>
        <v>1800</v>
      </c>
      <c r="J16" s="31"/>
      <c r="K16" s="31"/>
      <c r="L16" s="31"/>
      <c r="M16" s="31">
        <f t="shared" ref="M16:M21" si="0">G16+H16+I16+J16+K16+L16</f>
        <v>8550.02</v>
      </c>
    </row>
    <row r="17" spans="1:13" ht="67.5" customHeight="1" x14ac:dyDescent="0.25">
      <c r="C17" s="39" t="s">
        <v>25</v>
      </c>
      <c r="D17" s="39" t="s">
        <v>24</v>
      </c>
      <c r="E17" s="82" t="s">
        <v>23</v>
      </c>
      <c r="F17" s="83"/>
      <c r="G17" s="33">
        <v>17117.55</v>
      </c>
      <c r="H17" s="47">
        <f>21210.5-405-52.3</f>
        <v>20753.2</v>
      </c>
      <c r="I17" s="42">
        <v>20709.3</v>
      </c>
      <c r="J17" s="33">
        <v>20732.900000000001</v>
      </c>
      <c r="K17" s="33"/>
      <c r="L17" s="33"/>
      <c r="M17" s="33">
        <f t="shared" si="0"/>
        <v>79312.950000000012</v>
      </c>
    </row>
    <row r="18" spans="1:13" x14ac:dyDescent="0.25">
      <c r="C18" s="88" t="s">
        <v>15</v>
      </c>
      <c r="D18" s="89"/>
      <c r="E18" s="89"/>
      <c r="F18" s="90"/>
      <c r="G18" s="23">
        <v>3661.72</v>
      </c>
      <c r="H18" s="23">
        <f>1800+1288.3</f>
        <v>3088.3</v>
      </c>
      <c r="I18" s="25">
        <v>1800</v>
      </c>
      <c r="J18" s="24">
        <v>1800</v>
      </c>
      <c r="K18" s="24"/>
      <c r="L18" s="24"/>
      <c r="M18" s="24">
        <f>G18+H18+I18+J18+K18+L18</f>
        <v>10350.02</v>
      </c>
    </row>
    <row r="19" spans="1:13" ht="50.25" customHeight="1" x14ac:dyDescent="0.25">
      <c r="C19" s="39" t="s">
        <v>16</v>
      </c>
      <c r="D19" s="41" t="s">
        <v>17</v>
      </c>
      <c r="E19" s="82" t="s">
        <v>18</v>
      </c>
      <c r="F19" s="83"/>
      <c r="G19" s="20">
        <v>9833.7999999999993</v>
      </c>
      <c r="H19" s="21">
        <f>11147.6+5.1-50</f>
        <v>11102.7</v>
      </c>
      <c r="I19" s="22">
        <v>10777.4</v>
      </c>
      <c r="J19" s="21">
        <v>10725.9</v>
      </c>
      <c r="K19" s="21"/>
      <c r="L19" s="21"/>
      <c r="M19" s="21">
        <f t="shared" si="0"/>
        <v>42439.8</v>
      </c>
    </row>
    <row r="20" spans="1:13" ht="49.5" customHeight="1" x14ac:dyDescent="0.25">
      <c r="C20" s="40" t="s">
        <v>16</v>
      </c>
      <c r="D20" s="6" t="s">
        <v>19</v>
      </c>
      <c r="E20" s="82" t="s">
        <v>20</v>
      </c>
      <c r="F20" s="83"/>
      <c r="G20" s="20">
        <v>2118.6</v>
      </c>
      <c r="H20" s="20">
        <f>2580.4+215-450.3</f>
        <v>2345.1</v>
      </c>
      <c r="I20" s="22">
        <v>2156.6999999999998</v>
      </c>
      <c r="J20" s="20">
        <v>2181.9</v>
      </c>
      <c r="K20" s="20"/>
      <c r="L20" s="20"/>
      <c r="M20" s="20">
        <f t="shared" si="0"/>
        <v>8802.2999999999993</v>
      </c>
    </row>
    <row r="21" spans="1:13" ht="62.25" customHeight="1" x14ac:dyDescent="0.25">
      <c r="C21" s="41" t="s">
        <v>16</v>
      </c>
      <c r="D21" s="6" t="s">
        <v>21</v>
      </c>
      <c r="E21" s="82" t="s">
        <v>22</v>
      </c>
      <c r="F21" s="83"/>
      <c r="G21" s="20">
        <v>4573.3999999999996</v>
      </c>
      <c r="H21" s="20">
        <f>4504.6-145.6</f>
        <v>4359</v>
      </c>
      <c r="I21" s="22">
        <v>4365</v>
      </c>
      <c r="J21" s="21">
        <v>4371.2</v>
      </c>
      <c r="K21" s="21"/>
      <c r="L21" s="21"/>
      <c r="M21" s="21">
        <f t="shared" si="0"/>
        <v>17668.599999999999</v>
      </c>
    </row>
    <row r="22" spans="1:13" ht="15" hidden="1" customHeight="1" x14ac:dyDescent="0.25">
      <c r="C22" s="9"/>
      <c r="D22" s="10"/>
      <c r="E22" s="9"/>
      <c r="F22" s="9"/>
      <c r="G22" s="16"/>
      <c r="H22" s="16"/>
      <c r="I22" s="17"/>
      <c r="J22" s="17"/>
      <c r="K22" s="17"/>
      <c r="L22" s="17"/>
      <c r="M22" s="17" t="e">
        <f>#REF!+#REF!+#REF!+#REF!+G22+H22+I22+J22</f>
        <v>#REF!</v>
      </c>
    </row>
    <row r="23" spans="1:13" ht="129" customHeight="1" x14ac:dyDescent="0.25">
      <c r="C23" s="3" t="s">
        <v>16</v>
      </c>
      <c r="D23" s="3" t="s">
        <v>28</v>
      </c>
      <c r="E23" s="82" t="s">
        <v>27</v>
      </c>
      <c r="F23" s="91"/>
      <c r="G23" s="16">
        <v>0.9</v>
      </c>
      <c r="H23" s="16">
        <v>0.8</v>
      </c>
      <c r="I23" s="34">
        <v>0.9</v>
      </c>
      <c r="J23" s="34">
        <v>0.8</v>
      </c>
      <c r="K23" s="34"/>
      <c r="L23" s="34"/>
      <c r="M23" s="34">
        <f>G23+H23+I23+J23+K23+L23</f>
        <v>3.4000000000000004</v>
      </c>
    </row>
    <row r="24" spans="1:13" ht="53.25" hidden="1" customHeight="1" x14ac:dyDescent="0.25">
      <c r="A24" s="18"/>
      <c r="B24" s="18"/>
      <c r="C24" s="40"/>
      <c r="D24" s="56"/>
      <c r="E24" s="72"/>
      <c r="F24" s="73"/>
      <c r="G24" s="43"/>
      <c r="H24" s="43"/>
      <c r="I24" s="43"/>
      <c r="J24" s="43"/>
      <c r="K24" s="43"/>
      <c r="L24" s="43"/>
      <c r="M24" s="15" t="e">
        <f>#REF!+G24+H24+I24+J24</f>
        <v>#REF!</v>
      </c>
    </row>
    <row r="25" spans="1:13" ht="84" customHeight="1" x14ac:dyDescent="0.25">
      <c r="C25" s="39" t="s">
        <v>16</v>
      </c>
      <c r="D25" s="38" t="s">
        <v>29</v>
      </c>
      <c r="E25" s="70" t="s">
        <v>34</v>
      </c>
      <c r="F25" s="70"/>
      <c r="G25" s="16">
        <v>11</v>
      </c>
      <c r="H25" s="5"/>
      <c r="I25" s="17"/>
      <c r="J25" s="17"/>
      <c r="K25" s="17"/>
      <c r="L25" s="17"/>
      <c r="M25" s="17">
        <f>G25+H25+I25+J25+K25+L25</f>
        <v>11</v>
      </c>
    </row>
    <row r="26" spans="1:13" ht="116.25" customHeight="1" x14ac:dyDescent="0.25">
      <c r="C26" s="41" t="s">
        <v>16</v>
      </c>
      <c r="D26" s="7" t="s">
        <v>32</v>
      </c>
      <c r="E26" s="70" t="s">
        <v>27</v>
      </c>
      <c r="F26" s="70"/>
      <c r="G26" s="11"/>
      <c r="H26" s="2"/>
      <c r="I26" s="2"/>
      <c r="J26" s="2"/>
      <c r="K26" s="2"/>
      <c r="L26" s="2"/>
      <c r="M26" s="2">
        <f>G26+H26+I26+J26+K26+L26</f>
        <v>0</v>
      </c>
    </row>
    <row r="27" spans="1:13" ht="41.25" customHeight="1" x14ac:dyDescent="0.25">
      <c r="C27" s="61" t="s">
        <v>16</v>
      </c>
      <c r="D27" s="61" t="s">
        <v>42</v>
      </c>
      <c r="E27" s="65" t="s">
        <v>18</v>
      </c>
      <c r="F27" s="65"/>
      <c r="G27" s="62">
        <v>50</v>
      </c>
      <c r="H27" s="59"/>
      <c r="I27" s="59"/>
      <c r="J27" s="59"/>
      <c r="K27" s="59"/>
      <c r="L27" s="59"/>
      <c r="M27" s="59">
        <f>G27+H27+I27+J27+K27+L27</f>
        <v>50</v>
      </c>
    </row>
    <row r="28" spans="1:13" ht="108.75" customHeight="1" x14ac:dyDescent="0.25">
      <c r="C28" s="61" t="s">
        <v>16</v>
      </c>
      <c r="D28" s="61" t="s">
        <v>44</v>
      </c>
      <c r="E28" s="65" t="s">
        <v>18</v>
      </c>
      <c r="F28" s="65"/>
      <c r="G28" s="62"/>
      <c r="H28" s="59"/>
      <c r="I28" s="59">
        <v>480</v>
      </c>
      <c r="J28" s="59"/>
      <c r="K28" s="59"/>
      <c r="L28" s="59"/>
      <c r="M28" s="59">
        <f>G28+H28+I28+J28+K28+L28</f>
        <v>480</v>
      </c>
    </row>
    <row r="29" spans="1:13" ht="124.5" customHeight="1" x14ac:dyDescent="0.25">
      <c r="C29" s="61" t="s">
        <v>16</v>
      </c>
      <c r="D29" s="61" t="s">
        <v>45</v>
      </c>
      <c r="E29" s="65" t="s">
        <v>18</v>
      </c>
      <c r="F29" s="65"/>
      <c r="G29" s="62"/>
      <c r="H29" s="59"/>
      <c r="I29" s="59"/>
      <c r="J29" s="59">
        <v>420</v>
      </c>
      <c r="K29" s="59">
        <v>420</v>
      </c>
      <c r="L29" s="59">
        <v>420</v>
      </c>
      <c r="M29" s="59">
        <f>G29+H29+I29+J29+K29+L29</f>
        <v>1260</v>
      </c>
    </row>
  </sheetData>
  <mergeCells count="38">
    <mergeCell ref="M14:M15"/>
    <mergeCell ref="G14:G15"/>
    <mergeCell ref="E26:F26"/>
    <mergeCell ref="C16:F16"/>
    <mergeCell ref="E20:F20"/>
    <mergeCell ref="E21:F21"/>
    <mergeCell ref="E19:F19"/>
    <mergeCell ref="E25:F25"/>
    <mergeCell ref="E23:F23"/>
    <mergeCell ref="E14:F15"/>
    <mergeCell ref="E17:F17"/>
    <mergeCell ref="C18:F18"/>
    <mergeCell ref="K14:K15"/>
    <mergeCell ref="L14:L15"/>
    <mergeCell ref="J14:J15"/>
    <mergeCell ref="H14:H15"/>
    <mergeCell ref="C10:C13"/>
    <mergeCell ref="D10:D13"/>
    <mergeCell ref="E24:F24"/>
    <mergeCell ref="M11:M13"/>
    <mergeCell ref="G2:M2"/>
    <mergeCell ref="H11:H13"/>
    <mergeCell ref="I11:I13"/>
    <mergeCell ref="D6:L6"/>
    <mergeCell ref="G3:M3"/>
    <mergeCell ref="G10:M10"/>
    <mergeCell ref="K11:K13"/>
    <mergeCell ref="L11:L13"/>
    <mergeCell ref="D7:L7"/>
    <mergeCell ref="E10:F13"/>
    <mergeCell ref="G11:G13"/>
    <mergeCell ref="J11:J13"/>
    <mergeCell ref="E28:F28"/>
    <mergeCell ref="E29:F29"/>
    <mergeCell ref="I14:I15"/>
    <mergeCell ref="E27:F27"/>
    <mergeCell ref="C14:C15"/>
    <mergeCell ref="D14:D15"/>
  </mergeCells>
  <pageMargins left="0.3" right="0.2" top="0.75" bottom="0.2" header="0.3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P88"/>
  <sheetViews>
    <sheetView tabSelected="1" topLeftCell="B1" workbookViewId="0">
      <selection activeCell="H3" sqref="H3"/>
    </sheetView>
  </sheetViews>
  <sheetFormatPr defaultRowHeight="15" x14ac:dyDescent="0.25"/>
  <cols>
    <col min="1" max="1" width="5" hidden="1" customWidth="1"/>
    <col min="2" max="2" width="5" customWidth="1"/>
    <col min="4" max="4" width="19.85546875" customWidth="1"/>
    <col min="5" max="5" width="10.7109375" customWidth="1"/>
    <col min="6" max="6" width="14.28515625" customWidth="1"/>
    <col min="7" max="7" width="10.140625" customWidth="1"/>
    <col min="8" max="9" width="10.28515625" customWidth="1"/>
    <col min="10" max="12" width="8" customWidth="1"/>
    <col min="13" max="13" width="9.7109375" customWidth="1"/>
    <col min="14" max="14" width="11.140625" customWidth="1"/>
    <col min="16" max="16" width="14.42578125" customWidth="1"/>
  </cols>
  <sheetData>
    <row r="1" spans="3:16" x14ac:dyDescent="0.25">
      <c r="I1" t="s">
        <v>48</v>
      </c>
    </row>
    <row r="2" spans="3:16" x14ac:dyDescent="0.25">
      <c r="H2" s="57"/>
      <c r="I2" s="96" t="s">
        <v>26</v>
      </c>
      <c r="J2" s="96"/>
      <c r="K2" s="96"/>
      <c r="L2" s="96"/>
      <c r="M2" s="57"/>
    </row>
    <row r="3" spans="3:16" x14ac:dyDescent="0.25">
      <c r="D3" s="57"/>
      <c r="E3" s="57"/>
      <c r="F3" s="57"/>
      <c r="G3" s="57"/>
      <c r="H3" s="57" t="s">
        <v>46</v>
      </c>
      <c r="I3" s="57"/>
      <c r="J3" s="57"/>
      <c r="K3" s="57"/>
      <c r="L3" s="57"/>
      <c r="M3" s="57"/>
    </row>
    <row r="4" spans="3:16" x14ac:dyDescent="0.25"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3:16" ht="15" hidden="1" customHeight="1" x14ac:dyDescent="0.25"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3:16" ht="11.25" customHeight="1" x14ac:dyDescent="0.25"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3:16" x14ac:dyDescent="0.25">
      <c r="D7" s="95" t="s">
        <v>39</v>
      </c>
      <c r="E7" s="95"/>
      <c r="F7" s="95"/>
      <c r="G7" s="95"/>
      <c r="H7" s="95"/>
      <c r="I7" s="95"/>
      <c r="J7" s="95"/>
      <c r="K7" s="95"/>
      <c r="L7" s="95"/>
      <c r="M7" s="95"/>
    </row>
    <row r="8" spans="3:16" x14ac:dyDescent="0.25">
      <c r="D8" s="57"/>
      <c r="E8" s="57" t="s">
        <v>40</v>
      </c>
      <c r="F8" s="57"/>
      <c r="G8" s="57"/>
      <c r="H8" s="57"/>
      <c r="I8" s="57"/>
      <c r="J8" s="57"/>
      <c r="K8" s="57"/>
      <c r="L8" s="57"/>
      <c r="M8" s="57"/>
    </row>
    <row r="10" spans="3:16" ht="53.25" customHeight="1" x14ac:dyDescent="0.25">
      <c r="C10" s="71" t="s">
        <v>0</v>
      </c>
      <c r="D10" s="70" t="s">
        <v>1</v>
      </c>
      <c r="E10" s="70" t="s">
        <v>2</v>
      </c>
      <c r="F10" s="68" t="s">
        <v>37</v>
      </c>
      <c r="G10" s="71" t="s">
        <v>38</v>
      </c>
      <c r="H10" s="71"/>
      <c r="I10" s="71"/>
      <c r="J10" s="71"/>
      <c r="K10" s="71"/>
      <c r="L10" s="71"/>
      <c r="M10" s="71"/>
    </row>
    <row r="11" spans="3:16" x14ac:dyDescent="0.25">
      <c r="C11" s="71"/>
      <c r="D11" s="70"/>
      <c r="E11" s="70"/>
      <c r="F11" s="69"/>
      <c r="G11" s="71" t="s">
        <v>3</v>
      </c>
      <c r="H11" s="71" t="s">
        <v>4</v>
      </c>
      <c r="I11" s="75" t="s">
        <v>5</v>
      </c>
      <c r="J11" s="70" t="s">
        <v>6</v>
      </c>
      <c r="K11" s="78" t="s">
        <v>35</v>
      </c>
      <c r="L11" s="78" t="s">
        <v>36</v>
      </c>
      <c r="M11" s="70" t="s">
        <v>7</v>
      </c>
    </row>
    <row r="12" spans="3:16" x14ac:dyDescent="0.25">
      <c r="C12" s="71"/>
      <c r="D12" s="70"/>
      <c r="E12" s="70"/>
      <c r="F12" s="69"/>
      <c r="G12" s="71"/>
      <c r="H12" s="71"/>
      <c r="I12" s="75"/>
      <c r="J12" s="70"/>
      <c r="K12" s="79"/>
      <c r="L12" s="79"/>
      <c r="M12" s="70"/>
    </row>
    <row r="13" spans="3:16" x14ac:dyDescent="0.25">
      <c r="C13" s="71"/>
      <c r="D13" s="70"/>
      <c r="E13" s="70"/>
      <c r="F13" s="110"/>
      <c r="G13" s="71"/>
      <c r="H13" s="71"/>
      <c r="I13" s="75"/>
      <c r="J13" s="70"/>
      <c r="K13" s="80"/>
      <c r="L13" s="80"/>
      <c r="M13" s="70"/>
    </row>
    <row r="14" spans="3:16" ht="21" customHeight="1" x14ac:dyDescent="0.25">
      <c r="C14" s="68" t="s">
        <v>8</v>
      </c>
      <c r="D14" s="70" t="s">
        <v>9</v>
      </c>
      <c r="E14" s="70" t="s">
        <v>10</v>
      </c>
      <c r="F14" s="104" t="s">
        <v>11</v>
      </c>
      <c r="G14" s="105">
        <f t="shared" ref="G14:L14" si="0">G16+G17+G18+G19</f>
        <v>63237.67</v>
      </c>
      <c r="H14" s="105">
        <f t="shared" si="0"/>
        <v>68551.200000000012</v>
      </c>
      <c r="I14" s="105">
        <f t="shared" si="0"/>
        <v>74569</v>
      </c>
      <c r="J14" s="117">
        <f t="shared" si="0"/>
        <v>66987.100000000006</v>
      </c>
      <c r="K14" s="115">
        <f t="shared" si="0"/>
        <v>420</v>
      </c>
      <c r="L14" s="115">
        <f t="shared" si="0"/>
        <v>420</v>
      </c>
      <c r="M14" s="117">
        <f>M16+M17+M18</f>
        <v>274184.96999999997</v>
      </c>
      <c r="N14" s="37"/>
      <c r="P14" s="37"/>
    </row>
    <row r="15" spans="3:16" x14ac:dyDescent="0.25">
      <c r="C15" s="69"/>
      <c r="D15" s="70"/>
      <c r="E15" s="70"/>
      <c r="F15" s="104"/>
      <c r="G15" s="105"/>
      <c r="H15" s="105"/>
      <c r="I15" s="105"/>
      <c r="J15" s="117"/>
      <c r="K15" s="116"/>
      <c r="L15" s="116"/>
      <c r="M15" s="117"/>
    </row>
    <row r="16" spans="3:16" ht="24" x14ac:dyDescent="0.25">
      <c r="C16" s="69"/>
      <c r="D16" s="70"/>
      <c r="E16" s="70"/>
      <c r="F16" s="1" t="s">
        <v>12</v>
      </c>
      <c r="G16" s="44">
        <f>G23+G30+G36+G41+G47+G54+G69</f>
        <v>1085.9000000000001</v>
      </c>
      <c r="H16" s="44">
        <f>H23+H30+H36+H41+H47+H54+H69</f>
        <v>71</v>
      </c>
      <c r="I16" s="46">
        <f>I23+I30+I36+I41+I47+I54+I69+I82</f>
        <v>7591</v>
      </c>
      <c r="J16" s="45">
        <f t="shared" ref="J16:L16" si="1">J23+J30+J36+J41+J47+J54+J69</f>
        <v>73</v>
      </c>
      <c r="K16" s="45">
        <f t="shared" si="1"/>
        <v>0</v>
      </c>
      <c r="L16" s="45">
        <f t="shared" si="1"/>
        <v>0</v>
      </c>
      <c r="M16" s="45">
        <f>G16+H16+I16+J16+K16+L16</f>
        <v>8820.9</v>
      </c>
    </row>
    <row r="17" spans="3:16" ht="24" x14ac:dyDescent="0.25">
      <c r="C17" s="69"/>
      <c r="D17" s="70"/>
      <c r="E17" s="70"/>
      <c r="F17" s="1" t="s">
        <v>13</v>
      </c>
      <c r="G17" s="20">
        <f>G24+G31+G37+G42+G55+G71+G75+G79</f>
        <v>24784.803999999996</v>
      </c>
      <c r="H17" s="20">
        <f t="shared" ref="H17:L17" si="2">H24+H31+H37+H42+H55+H71</f>
        <v>26831.100000000002</v>
      </c>
      <c r="I17" s="22">
        <f t="shared" si="2"/>
        <v>26688.7</v>
      </c>
      <c r="J17" s="21">
        <f t="shared" si="2"/>
        <v>26681.4</v>
      </c>
      <c r="K17" s="21">
        <f t="shared" si="2"/>
        <v>0</v>
      </c>
      <c r="L17" s="21">
        <f t="shared" si="2"/>
        <v>0</v>
      </c>
      <c r="M17" s="21">
        <f>G17+H17+I17+J17+K17+L17</f>
        <v>104986.00399999999</v>
      </c>
      <c r="P17" s="37"/>
    </row>
    <row r="18" spans="3:16" x14ac:dyDescent="0.25">
      <c r="C18" s="69"/>
      <c r="D18" s="70"/>
      <c r="E18" s="70"/>
      <c r="F18" s="1" t="s">
        <v>14</v>
      </c>
      <c r="G18" s="23">
        <f>G26+G32+G38+G43+G50+G56+G72+G76</f>
        <v>33705.245999999999</v>
      </c>
      <c r="H18" s="23">
        <f t="shared" ref="H18" si="3">H26+H32+H38+H43+H50+H56+H72</f>
        <v>38560.800000000003</v>
      </c>
      <c r="I18" s="25">
        <f>I26+I32+I38+I43+I50+I56+I72+I84</f>
        <v>38489.299999999996</v>
      </c>
      <c r="J18" s="24">
        <f>J26+J32+J38+J43+J50+J56+J72+J88</f>
        <v>38432.700000000004</v>
      </c>
      <c r="K18" s="24">
        <f>K26+K32+K38+K43+K50+K56+K72+K88</f>
        <v>420</v>
      </c>
      <c r="L18" s="24">
        <f>L26+L32+L38+L43+L50+L56+L72+L88</f>
        <v>420</v>
      </c>
      <c r="M18" s="24">
        <f>G18+H18+I18+J18+K18+L18+M28</f>
        <v>160378.06599999999</v>
      </c>
      <c r="N18" s="37"/>
    </row>
    <row r="19" spans="3:16" x14ac:dyDescent="0.25">
      <c r="C19" s="69"/>
      <c r="D19" s="70"/>
      <c r="E19" s="70"/>
      <c r="F19" s="104"/>
      <c r="G19" s="106">
        <f>G28</f>
        <v>3661.7200000000003</v>
      </c>
      <c r="H19" s="106">
        <f>H28</f>
        <v>3088.3</v>
      </c>
      <c r="I19" s="107">
        <f>I28</f>
        <v>1800</v>
      </c>
      <c r="J19" s="113">
        <f t="shared" ref="J19:L19" si="4">J28</f>
        <v>1800</v>
      </c>
      <c r="K19" s="66">
        <f t="shared" si="4"/>
        <v>0</v>
      </c>
      <c r="L19" s="66">
        <f t="shared" si="4"/>
        <v>0</v>
      </c>
      <c r="M19" s="113">
        <f t="shared" ref="M19:M20" si="5">G19+H19+I19+J19+K19+L19</f>
        <v>10350.02</v>
      </c>
    </row>
    <row r="20" spans="3:16" ht="9" customHeight="1" x14ac:dyDescent="0.25">
      <c r="C20" s="110"/>
      <c r="D20" s="70"/>
      <c r="E20" s="70"/>
      <c r="F20" s="104"/>
      <c r="G20" s="106"/>
      <c r="H20" s="106"/>
      <c r="I20" s="107"/>
      <c r="J20" s="113"/>
      <c r="K20" s="67"/>
      <c r="L20" s="67"/>
      <c r="M20" s="113">
        <f t="shared" si="5"/>
        <v>0</v>
      </c>
    </row>
    <row r="21" spans="3:16" ht="24" customHeight="1" x14ac:dyDescent="0.25">
      <c r="C21" s="68" t="s">
        <v>25</v>
      </c>
      <c r="D21" s="68" t="s">
        <v>24</v>
      </c>
      <c r="E21" s="78" t="s">
        <v>23</v>
      </c>
      <c r="F21" s="104" t="s">
        <v>11</v>
      </c>
      <c r="G21" s="101">
        <f>G23+G24+G26+G28</f>
        <v>32793.67</v>
      </c>
      <c r="H21" s="109">
        <f t="shared" ref="H21:I21" si="6">H23+H24+H26+H28</f>
        <v>37703.700000000004</v>
      </c>
      <c r="I21" s="108">
        <f t="shared" si="6"/>
        <v>36315.300000000003</v>
      </c>
      <c r="J21" s="101">
        <f t="shared" ref="J21:L21" si="7">J23+J24+J26+J28</f>
        <v>36251.200000000004</v>
      </c>
      <c r="K21" s="97">
        <f t="shared" si="7"/>
        <v>0</v>
      </c>
      <c r="L21" s="97">
        <f t="shared" si="7"/>
        <v>0</v>
      </c>
      <c r="M21" s="101">
        <f>M23+M24+M26+M28</f>
        <v>143063.87</v>
      </c>
    </row>
    <row r="22" spans="3:16" ht="12" customHeight="1" x14ac:dyDescent="0.25">
      <c r="C22" s="69"/>
      <c r="D22" s="69"/>
      <c r="E22" s="79"/>
      <c r="F22" s="104"/>
      <c r="G22" s="101"/>
      <c r="H22" s="109"/>
      <c r="I22" s="108"/>
      <c r="J22" s="101"/>
      <c r="K22" s="98"/>
      <c r="L22" s="98"/>
      <c r="M22" s="101"/>
    </row>
    <row r="23" spans="3:16" ht="24" x14ac:dyDescent="0.25">
      <c r="C23" s="69"/>
      <c r="D23" s="69"/>
      <c r="E23" s="79"/>
      <c r="F23" s="1" t="s">
        <v>12</v>
      </c>
      <c r="G23" s="20"/>
      <c r="H23" s="20"/>
      <c r="I23" s="26"/>
      <c r="J23" s="17"/>
      <c r="K23" s="17"/>
      <c r="L23" s="17"/>
      <c r="M23" s="21"/>
    </row>
    <row r="24" spans="3:16" x14ac:dyDescent="0.25">
      <c r="C24" s="69"/>
      <c r="D24" s="69"/>
      <c r="E24" s="79"/>
      <c r="F24" s="104" t="s">
        <v>13</v>
      </c>
      <c r="G24" s="106">
        <f>9079.9+1880+25.8+1028.704</f>
        <v>12014.403999999999</v>
      </c>
      <c r="H24" s="106">
        <f>12152+1710.2</f>
        <v>13862.2</v>
      </c>
      <c r="I24" s="107">
        <f>12095.8+1710.2</f>
        <v>13806</v>
      </c>
      <c r="J24" s="106">
        <f>12008.1+1710.2</f>
        <v>13718.300000000001</v>
      </c>
      <c r="K24" s="66"/>
      <c r="L24" s="66"/>
      <c r="M24" s="106">
        <f>G24+H24+I24+J24+K24+L24</f>
        <v>53400.904000000002</v>
      </c>
    </row>
    <row r="25" spans="3:16" x14ac:dyDescent="0.25">
      <c r="C25" s="69"/>
      <c r="D25" s="69"/>
      <c r="E25" s="79"/>
      <c r="F25" s="104"/>
      <c r="G25" s="106"/>
      <c r="H25" s="106"/>
      <c r="I25" s="107"/>
      <c r="J25" s="106"/>
      <c r="K25" s="67"/>
      <c r="L25" s="67"/>
      <c r="M25" s="106" t="e">
        <f>#REF!+#REF!+#REF!+#REF!+G25+H25+I25+J25</f>
        <v>#REF!</v>
      </c>
    </row>
    <row r="26" spans="3:16" x14ac:dyDescent="0.25">
      <c r="C26" s="69"/>
      <c r="D26" s="69"/>
      <c r="E26" s="79"/>
      <c r="F26" s="102" t="s">
        <v>14</v>
      </c>
      <c r="G26" s="94">
        <f>17507.2+556.05+170-170-1028.704+83</f>
        <v>17117.545999999998</v>
      </c>
      <c r="H26" s="94">
        <f>21210.5-405-52.3</f>
        <v>20753.2</v>
      </c>
      <c r="I26" s="114">
        <v>20709.3</v>
      </c>
      <c r="J26" s="94">
        <v>20732.900000000001</v>
      </c>
      <c r="K26" s="92"/>
      <c r="L26" s="92"/>
      <c r="M26" s="94">
        <f>G26+H26+I26+J26+K26+L26</f>
        <v>79312.945999999996</v>
      </c>
    </row>
    <row r="27" spans="3:16" ht="18" customHeight="1" x14ac:dyDescent="0.25">
      <c r="C27" s="110"/>
      <c r="D27" s="110"/>
      <c r="E27" s="80"/>
      <c r="F27" s="103"/>
      <c r="G27" s="94"/>
      <c r="H27" s="94"/>
      <c r="I27" s="114"/>
      <c r="J27" s="94"/>
      <c r="K27" s="93"/>
      <c r="L27" s="93"/>
      <c r="M27" s="94" t="e">
        <f>#REF!+#REF!+#REF!+#REF!+G27+H27+I27+J27</f>
        <v>#REF!</v>
      </c>
    </row>
    <row r="28" spans="3:16" ht="24" x14ac:dyDescent="0.25">
      <c r="C28" s="5"/>
      <c r="D28" s="5"/>
      <c r="E28" s="5"/>
      <c r="F28" s="1" t="s">
        <v>15</v>
      </c>
      <c r="G28" s="23">
        <f>1000+1421.72+1240</f>
        <v>3661.7200000000003</v>
      </c>
      <c r="H28" s="23">
        <f>1800+1288.3</f>
        <v>3088.3</v>
      </c>
      <c r="I28" s="25">
        <v>1800</v>
      </c>
      <c r="J28" s="24">
        <v>1800</v>
      </c>
      <c r="K28" s="24"/>
      <c r="L28" s="24"/>
      <c r="M28" s="24">
        <f>G28+H28+I28+J28+K28+L28</f>
        <v>10350.02</v>
      </c>
    </row>
    <row r="29" spans="3:16" x14ac:dyDescent="0.25">
      <c r="C29" s="71" t="s">
        <v>16</v>
      </c>
      <c r="D29" s="71" t="s">
        <v>17</v>
      </c>
      <c r="E29" s="70" t="s">
        <v>18</v>
      </c>
      <c r="F29" s="1" t="s">
        <v>11</v>
      </c>
      <c r="G29" s="27">
        <f>G30+G31+G32</f>
        <v>16459.099999999999</v>
      </c>
      <c r="H29" s="28">
        <f t="shared" ref="H29:L29" si="8">H30+H31+H32</f>
        <v>17761.900000000001</v>
      </c>
      <c r="I29" s="29">
        <f t="shared" si="8"/>
        <v>17695.7</v>
      </c>
      <c r="J29" s="28">
        <f t="shared" si="8"/>
        <v>17703.099999999999</v>
      </c>
      <c r="K29" s="28">
        <f t="shared" si="8"/>
        <v>0</v>
      </c>
      <c r="L29" s="28">
        <f t="shared" si="8"/>
        <v>0</v>
      </c>
      <c r="M29" s="28">
        <f>M30+M31+M32</f>
        <v>69619.8</v>
      </c>
    </row>
    <row r="30" spans="3:16" ht="24" x14ac:dyDescent="0.25">
      <c r="C30" s="71"/>
      <c r="D30" s="71"/>
      <c r="E30" s="70"/>
      <c r="F30" s="1" t="s">
        <v>12</v>
      </c>
      <c r="G30" s="20"/>
      <c r="H30" s="20"/>
      <c r="I30" s="22"/>
      <c r="J30" s="21"/>
      <c r="K30" s="21"/>
      <c r="L30" s="21"/>
      <c r="M30" s="21"/>
    </row>
    <row r="31" spans="3:16" ht="24" x14ac:dyDescent="0.25">
      <c r="C31" s="71"/>
      <c r="D31" s="71"/>
      <c r="E31" s="70"/>
      <c r="F31" s="1" t="s">
        <v>13</v>
      </c>
      <c r="G31" s="20">
        <f>4773.6+1179+21.2+650.6+0.9</f>
        <v>6625.3</v>
      </c>
      <c r="H31" s="20">
        <f>5485.2+1174</f>
        <v>6659.2</v>
      </c>
      <c r="I31" s="22">
        <f>5744.3+1174</f>
        <v>6918.3</v>
      </c>
      <c r="J31" s="21">
        <f>5803.2+1174</f>
        <v>6977.2</v>
      </c>
      <c r="K31" s="21"/>
      <c r="L31" s="21"/>
      <c r="M31" s="21">
        <f>G31+H31+I31+J31+K31+L31</f>
        <v>27180</v>
      </c>
    </row>
    <row r="32" spans="3:16" x14ac:dyDescent="0.25">
      <c r="C32" s="71"/>
      <c r="D32" s="71"/>
      <c r="E32" s="70"/>
      <c r="F32" s="104" t="s">
        <v>14</v>
      </c>
      <c r="G32" s="94">
        <f>9570.1+734.3+180-650.6</f>
        <v>9833.7999999999993</v>
      </c>
      <c r="H32" s="94">
        <f>11147.6+5.1-20-30</f>
        <v>11102.7</v>
      </c>
      <c r="I32" s="114">
        <v>10777.4</v>
      </c>
      <c r="J32" s="94">
        <v>10725.9</v>
      </c>
      <c r="K32" s="92"/>
      <c r="L32" s="92"/>
      <c r="M32" s="94">
        <f t="shared" ref="M32:M33" si="9">G32+H32+I32+J32+K32+L32</f>
        <v>42439.8</v>
      </c>
    </row>
    <row r="33" spans="3:13" x14ac:dyDescent="0.25">
      <c r="C33" s="71"/>
      <c r="D33" s="71"/>
      <c r="E33" s="70"/>
      <c r="F33" s="104"/>
      <c r="G33" s="94"/>
      <c r="H33" s="94"/>
      <c r="I33" s="114"/>
      <c r="J33" s="94"/>
      <c r="K33" s="93"/>
      <c r="L33" s="93"/>
      <c r="M33" s="94">
        <f t="shared" si="9"/>
        <v>0</v>
      </c>
    </row>
    <row r="34" spans="3:13" x14ac:dyDescent="0.25">
      <c r="C34" s="71"/>
      <c r="D34" s="70" t="s">
        <v>19</v>
      </c>
      <c r="E34" s="70" t="s">
        <v>20</v>
      </c>
      <c r="F34" s="104" t="s">
        <v>11</v>
      </c>
      <c r="G34" s="109">
        <f>G36+G37+G38</f>
        <v>2933.5</v>
      </c>
      <c r="H34" s="109">
        <f t="shared" ref="H34:I34" si="10">H36+H37+H38</f>
        <v>3305</v>
      </c>
      <c r="I34" s="108">
        <f t="shared" si="10"/>
        <v>3116.6</v>
      </c>
      <c r="J34" s="109">
        <f t="shared" ref="J34:L34" si="11">J36+J37+J38</f>
        <v>3141.8</v>
      </c>
      <c r="K34" s="97">
        <f t="shared" si="11"/>
        <v>0</v>
      </c>
      <c r="L34" s="97">
        <f t="shared" si="11"/>
        <v>0</v>
      </c>
      <c r="M34" s="109">
        <f t="shared" ref="M34" si="12">M36+M37+M38</f>
        <v>12496.900000000001</v>
      </c>
    </row>
    <row r="35" spans="3:13" x14ac:dyDescent="0.25">
      <c r="C35" s="71"/>
      <c r="D35" s="70"/>
      <c r="E35" s="70"/>
      <c r="F35" s="104"/>
      <c r="G35" s="109"/>
      <c r="H35" s="109"/>
      <c r="I35" s="108"/>
      <c r="J35" s="109"/>
      <c r="K35" s="98"/>
      <c r="L35" s="98"/>
      <c r="M35" s="109"/>
    </row>
    <row r="36" spans="3:13" ht="24" x14ac:dyDescent="0.25">
      <c r="C36" s="71"/>
      <c r="D36" s="70"/>
      <c r="E36" s="70"/>
      <c r="F36" s="1" t="s">
        <v>12</v>
      </c>
      <c r="G36" s="20"/>
      <c r="H36" s="20"/>
      <c r="I36" s="22"/>
      <c r="J36" s="21"/>
      <c r="K36" s="21"/>
      <c r="L36" s="21"/>
      <c r="M36" s="21"/>
    </row>
    <row r="37" spans="3:13" ht="24" x14ac:dyDescent="0.25">
      <c r="C37" s="71"/>
      <c r="D37" s="70"/>
      <c r="E37" s="70"/>
      <c r="F37" s="1" t="s">
        <v>13</v>
      </c>
      <c r="G37" s="20">
        <f>581.4+144.7+88.8</f>
        <v>814.89999999999986</v>
      </c>
      <c r="H37" s="20">
        <f>801.9+158</f>
        <v>959.9</v>
      </c>
      <c r="I37" s="22">
        <f>801.9+158</f>
        <v>959.9</v>
      </c>
      <c r="J37" s="21">
        <f>801.9+158</f>
        <v>959.9</v>
      </c>
      <c r="K37" s="21"/>
      <c r="L37" s="21"/>
      <c r="M37" s="21">
        <f>G37+H37+I37+J37+K37+L37</f>
        <v>3694.6</v>
      </c>
    </row>
    <row r="38" spans="3:13" x14ac:dyDescent="0.25">
      <c r="C38" s="71"/>
      <c r="D38" s="70"/>
      <c r="E38" s="70"/>
      <c r="F38" s="104" t="s">
        <v>14</v>
      </c>
      <c r="G38" s="94">
        <f>1974.6+317.3-170-43.2+39.9</f>
        <v>2118.6000000000004</v>
      </c>
      <c r="H38" s="94">
        <f>2580.4+215-450.3</f>
        <v>2345.1</v>
      </c>
      <c r="I38" s="114">
        <v>2156.6999999999998</v>
      </c>
      <c r="J38" s="94">
        <v>2181.9</v>
      </c>
      <c r="K38" s="66"/>
      <c r="L38" s="66"/>
      <c r="M38" s="94">
        <f t="shared" ref="M38:M39" si="13">G38+H38+I38+J38+K38+L38</f>
        <v>8802.3000000000011</v>
      </c>
    </row>
    <row r="39" spans="3:13" x14ac:dyDescent="0.25">
      <c r="C39" s="71"/>
      <c r="D39" s="70"/>
      <c r="E39" s="70"/>
      <c r="F39" s="104"/>
      <c r="G39" s="94"/>
      <c r="H39" s="94"/>
      <c r="I39" s="114"/>
      <c r="J39" s="94"/>
      <c r="K39" s="67"/>
      <c r="L39" s="67"/>
      <c r="M39" s="94">
        <f t="shared" si="13"/>
        <v>0</v>
      </c>
    </row>
    <row r="40" spans="3:13" x14ac:dyDescent="0.25">
      <c r="C40" s="71" t="s">
        <v>16</v>
      </c>
      <c r="D40" s="70" t="s">
        <v>21</v>
      </c>
      <c r="E40" s="104" t="s">
        <v>22</v>
      </c>
      <c r="F40" s="1" t="s">
        <v>11</v>
      </c>
      <c r="G40" s="27">
        <f>G41+G42+G43</f>
        <v>9493.5</v>
      </c>
      <c r="H40" s="27">
        <f>H41+H42+H43</f>
        <v>9708.7999999999993</v>
      </c>
      <c r="I40" s="29">
        <f t="shared" ref="I40:L40" si="14">I41+I42+I43</f>
        <v>9369.5</v>
      </c>
      <c r="J40" s="28">
        <f t="shared" si="14"/>
        <v>9397.2000000000007</v>
      </c>
      <c r="K40" s="28">
        <f t="shared" si="14"/>
        <v>0</v>
      </c>
      <c r="L40" s="28">
        <f t="shared" si="14"/>
        <v>0</v>
      </c>
      <c r="M40" s="28">
        <f t="shared" ref="M40" si="15">M41+M42+M43</f>
        <v>37969</v>
      </c>
    </row>
    <row r="41" spans="3:13" ht="24" x14ac:dyDescent="0.25">
      <c r="C41" s="71"/>
      <c r="D41" s="70"/>
      <c r="E41" s="104"/>
      <c r="F41" s="1" t="s">
        <v>12</v>
      </c>
      <c r="G41" s="20"/>
      <c r="H41" s="20"/>
      <c r="I41" s="22"/>
      <c r="J41" s="21"/>
      <c r="K41" s="21"/>
      <c r="L41" s="21"/>
      <c r="M41" s="21"/>
    </row>
    <row r="42" spans="3:13" ht="24" x14ac:dyDescent="0.25">
      <c r="C42" s="71"/>
      <c r="D42" s="70"/>
      <c r="E42" s="104"/>
      <c r="F42" s="1" t="s">
        <v>13</v>
      </c>
      <c r="G42" s="20">
        <f>4205+628.3-352+543.8-105</f>
        <v>4920.1000000000004</v>
      </c>
      <c r="H42" s="20">
        <f>4974+375.8</f>
        <v>5349.8</v>
      </c>
      <c r="I42" s="22">
        <v>5004.5</v>
      </c>
      <c r="J42" s="21">
        <v>5026</v>
      </c>
      <c r="K42" s="21"/>
      <c r="L42" s="21"/>
      <c r="M42" s="21">
        <f>G42+H42+I42+J42+K42+L42</f>
        <v>20300.400000000001</v>
      </c>
    </row>
    <row r="43" spans="3:13" x14ac:dyDescent="0.25">
      <c r="C43" s="68"/>
      <c r="D43" s="78"/>
      <c r="E43" s="112"/>
      <c r="F43" s="8" t="s">
        <v>14</v>
      </c>
      <c r="G43" s="30">
        <f>4573.5+492.1+35-527.2</f>
        <v>4573.4000000000005</v>
      </c>
      <c r="H43" s="30">
        <f>4504.6-145.6</f>
        <v>4359</v>
      </c>
      <c r="I43" s="32">
        <v>4365</v>
      </c>
      <c r="J43" s="31">
        <v>4371.2</v>
      </c>
      <c r="K43" s="33"/>
      <c r="L43" s="33"/>
      <c r="M43" s="31">
        <f>G43+H43+I43+J43+K43+L43</f>
        <v>17668.600000000002</v>
      </c>
    </row>
    <row r="44" spans="3:13" hidden="1" x14ac:dyDescent="0.25">
      <c r="C44" s="9"/>
      <c r="D44" s="10"/>
      <c r="E44" s="9"/>
      <c r="F44" s="51"/>
      <c r="G44" s="127">
        <f>G47+G49+G50</f>
        <v>85.800000000000011</v>
      </c>
      <c r="H44" s="127">
        <f t="shared" ref="H44:I44" si="16">H47+H49+H50</f>
        <v>71.8</v>
      </c>
      <c r="I44" s="127">
        <f t="shared" si="16"/>
        <v>71.900000000000006</v>
      </c>
      <c r="J44" s="127">
        <f>J47+J49+J50</f>
        <v>73.8</v>
      </c>
      <c r="K44" s="48">
        <v>85.5</v>
      </c>
      <c r="L44" s="48">
        <v>85.5</v>
      </c>
      <c r="M44" s="129">
        <f>M47+M49+M50</f>
        <v>303.29999999999995</v>
      </c>
    </row>
    <row r="45" spans="3:13" ht="47.25" customHeight="1" x14ac:dyDescent="0.25">
      <c r="C45" s="68" t="s">
        <v>16</v>
      </c>
      <c r="D45" s="78" t="s">
        <v>28</v>
      </c>
      <c r="E45" s="78" t="s">
        <v>18</v>
      </c>
      <c r="F45" s="11" t="s">
        <v>11</v>
      </c>
      <c r="G45" s="128"/>
      <c r="H45" s="128"/>
      <c r="I45" s="128"/>
      <c r="J45" s="128"/>
      <c r="K45" s="49">
        <f>K47+K49+K50</f>
        <v>0</v>
      </c>
      <c r="L45" s="49">
        <f>L47+L49+L50</f>
        <v>0</v>
      </c>
      <c r="M45" s="130"/>
    </row>
    <row r="46" spans="3:13" ht="0.75" hidden="1" customHeight="1" x14ac:dyDescent="0.25">
      <c r="C46" s="69"/>
      <c r="D46" s="79"/>
      <c r="E46" s="79"/>
      <c r="F46" s="52"/>
      <c r="G46" s="127"/>
      <c r="H46" s="127"/>
      <c r="I46" s="127"/>
      <c r="J46" s="127"/>
      <c r="K46" s="48"/>
      <c r="L46" s="48"/>
      <c r="M46" s="131"/>
    </row>
    <row r="47" spans="3:13" ht="21.75" customHeight="1" x14ac:dyDescent="0.25">
      <c r="C47" s="69"/>
      <c r="D47" s="79"/>
      <c r="E47" s="79"/>
      <c r="F47" s="70" t="s">
        <v>12</v>
      </c>
      <c r="G47" s="111">
        <v>84.9</v>
      </c>
      <c r="H47" s="111">
        <v>71</v>
      </c>
      <c r="I47" s="111">
        <v>71</v>
      </c>
      <c r="J47" s="111">
        <v>73</v>
      </c>
      <c r="K47" s="99"/>
      <c r="L47" s="99"/>
      <c r="M47" s="124">
        <f>G47+H47+I47+J47+K47+L47</f>
        <v>299.89999999999998</v>
      </c>
    </row>
    <row r="48" spans="3:13" x14ac:dyDescent="0.25">
      <c r="C48" s="69"/>
      <c r="D48" s="79"/>
      <c r="E48" s="79"/>
      <c r="F48" s="70"/>
      <c r="G48" s="111"/>
      <c r="H48" s="111"/>
      <c r="I48" s="111"/>
      <c r="J48" s="111"/>
      <c r="K48" s="100"/>
      <c r="L48" s="100"/>
      <c r="M48" s="124"/>
    </row>
    <row r="49" spans="3:13" ht="21.75" customHeight="1" x14ac:dyDescent="0.25">
      <c r="C49" s="69"/>
      <c r="D49" s="79"/>
      <c r="E49" s="79"/>
      <c r="F49" s="1" t="s">
        <v>13</v>
      </c>
      <c r="G49" s="20"/>
      <c r="H49" s="20"/>
      <c r="I49" s="20"/>
      <c r="J49" s="20"/>
      <c r="K49" s="20"/>
      <c r="L49" s="20"/>
      <c r="M49" s="21">
        <f>G49+H49+I49+J49+K49+L49</f>
        <v>0</v>
      </c>
    </row>
    <row r="50" spans="3:13" ht="23.25" customHeight="1" x14ac:dyDescent="0.25">
      <c r="C50" s="110"/>
      <c r="D50" s="80"/>
      <c r="E50" s="80"/>
      <c r="F50" s="1" t="s">
        <v>14</v>
      </c>
      <c r="G50" s="23">
        <v>0.9</v>
      </c>
      <c r="H50" s="23">
        <v>0.8</v>
      </c>
      <c r="I50" s="23">
        <v>0.9</v>
      </c>
      <c r="J50" s="23">
        <v>0.8</v>
      </c>
      <c r="K50" s="23"/>
      <c r="L50" s="23"/>
      <c r="M50" s="24">
        <f>G50+H50+I50+J50+K50+L50</f>
        <v>3.4000000000000004</v>
      </c>
    </row>
    <row r="51" spans="3:13" ht="1.5" hidden="1" customHeight="1" x14ac:dyDescent="0.25">
      <c r="C51" s="9"/>
      <c r="D51" s="10"/>
      <c r="E51" s="104" t="s">
        <v>30</v>
      </c>
      <c r="F51" s="9"/>
      <c r="G51" s="35"/>
      <c r="H51" s="120"/>
      <c r="I51" s="121"/>
      <c r="J51" s="121"/>
      <c r="K51" s="19"/>
      <c r="L51" s="19"/>
      <c r="M51" s="125">
        <f>M54+M55+M56</f>
        <v>1022.1</v>
      </c>
    </row>
    <row r="52" spans="3:13" ht="33" customHeight="1" x14ac:dyDescent="0.25">
      <c r="C52" s="68" t="s">
        <v>16</v>
      </c>
      <c r="D52" s="78" t="s">
        <v>29</v>
      </c>
      <c r="E52" s="104"/>
      <c r="F52" s="2" t="s">
        <v>11</v>
      </c>
      <c r="G52" s="19">
        <f>G54+G55+G56</f>
        <v>1022.1</v>
      </c>
      <c r="H52" s="120">
        <f t="shared" ref="H52:H53" si="17">H54+H55+H56</f>
        <v>0</v>
      </c>
      <c r="I52" s="121"/>
      <c r="J52" s="121"/>
      <c r="K52" s="19"/>
      <c r="L52" s="19"/>
      <c r="M52" s="125">
        <f t="shared" ref="M52:M53" si="18">M54+M55+M56</f>
        <v>1022.1</v>
      </c>
    </row>
    <row r="53" spans="3:13" ht="15" hidden="1" customHeight="1" x14ac:dyDescent="0.25">
      <c r="C53" s="69"/>
      <c r="D53" s="79"/>
      <c r="E53" s="104"/>
      <c r="F53" s="2"/>
      <c r="G53" s="36"/>
      <c r="H53" s="120">
        <f t="shared" si="17"/>
        <v>0</v>
      </c>
      <c r="I53" s="121"/>
      <c r="J53" s="121"/>
      <c r="K53" s="19"/>
      <c r="L53" s="19"/>
      <c r="M53" s="125" t="e">
        <f t="shared" si="18"/>
        <v>#REF!</v>
      </c>
    </row>
    <row r="54" spans="3:13" ht="24.75" customHeight="1" x14ac:dyDescent="0.25">
      <c r="C54" s="69"/>
      <c r="D54" s="79"/>
      <c r="E54" s="104"/>
      <c r="F54" s="1" t="s">
        <v>12</v>
      </c>
      <c r="G54" s="54">
        <v>1001</v>
      </c>
      <c r="H54" s="54"/>
      <c r="I54" s="54"/>
      <c r="J54" s="54"/>
      <c r="K54" s="54"/>
      <c r="L54" s="54"/>
      <c r="M54" s="55">
        <f>G54+H54+I54+J54+K54+L54</f>
        <v>1001</v>
      </c>
    </row>
    <row r="55" spans="3:13" ht="22.5" customHeight="1" x14ac:dyDescent="0.25">
      <c r="C55" s="69"/>
      <c r="D55" s="79"/>
      <c r="E55" s="104"/>
      <c r="F55" s="1" t="s">
        <v>13</v>
      </c>
      <c r="G55" s="6">
        <v>10.1</v>
      </c>
      <c r="H55" s="6"/>
      <c r="I55" s="6"/>
      <c r="J55" s="6"/>
      <c r="K55" s="6"/>
      <c r="L55" s="6"/>
      <c r="M55" s="1">
        <f t="shared" ref="M55:M56" si="19">G55+H55+I55+J55+K55+L55</f>
        <v>10.1</v>
      </c>
    </row>
    <row r="56" spans="3:13" ht="68.25" customHeight="1" x14ac:dyDescent="0.25">
      <c r="C56" s="110"/>
      <c r="D56" s="80"/>
      <c r="E56" s="104"/>
      <c r="F56" s="1" t="s">
        <v>14</v>
      </c>
      <c r="G56" s="7">
        <v>11</v>
      </c>
      <c r="H56" s="7"/>
      <c r="I56" s="7"/>
      <c r="J56" s="6"/>
      <c r="K56" s="6"/>
      <c r="L56" s="6"/>
      <c r="M56" s="53">
        <f t="shared" si="19"/>
        <v>11</v>
      </c>
    </row>
    <row r="57" spans="3:13" ht="15" hidden="1" customHeight="1" x14ac:dyDescent="0.25">
      <c r="C57" s="9"/>
      <c r="D57" s="10"/>
      <c r="E57" s="104" t="s">
        <v>18</v>
      </c>
      <c r="F57" s="9"/>
      <c r="G57" s="12">
        <v>2.1</v>
      </c>
      <c r="H57" s="126"/>
      <c r="I57" s="126"/>
      <c r="J57" s="126"/>
      <c r="K57" s="14"/>
      <c r="L57" s="14"/>
      <c r="M57" s="125" t="e">
        <f>#REF!+G58+H57+I57+J57</f>
        <v>#REF!</v>
      </c>
    </row>
    <row r="58" spans="3:13" ht="0.75" customHeight="1" x14ac:dyDescent="0.25">
      <c r="C58" s="39" t="s">
        <v>16</v>
      </c>
      <c r="D58" s="58" t="s">
        <v>31</v>
      </c>
      <c r="E58" s="104"/>
      <c r="F58" s="11" t="s">
        <v>11</v>
      </c>
      <c r="G58" s="50"/>
      <c r="H58" s="126"/>
      <c r="I58" s="126"/>
      <c r="J58" s="126"/>
      <c r="K58" s="14"/>
      <c r="L58" s="14"/>
      <c r="M58" s="125" t="e">
        <f>#REF!+#REF!+G58+H58+I58+J58</f>
        <v>#REF!</v>
      </c>
    </row>
    <row r="59" spans="3:13" ht="6" hidden="1" customHeight="1" x14ac:dyDescent="0.25">
      <c r="C59" s="41"/>
      <c r="D59" s="6"/>
      <c r="E59" s="1"/>
      <c r="F59" s="6"/>
      <c r="G59" s="7"/>
      <c r="H59" s="6"/>
      <c r="I59" s="6"/>
      <c r="J59" s="6"/>
      <c r="K59" s="6"/>
      <c r="L59" s="6"/>
      <c r="M59" s="1" t="e">
        <f>#REF!+#REF!+G59+H59+I59+J59</f>
        <v>#REF!</v>
      </c>
    </row>
    <row r="60" spans="3:13" ht="48.75" customHeight="1" x14ac:dyDescent="0.25">
      <c r="C60" s="68" t="s">
        <v>16</v>
      </c>
      <c r="D60" s="70" t="s">
        <v>32</v>
      </c>
      <c r="E60" s="104"/>
      <c r="F60" s="2" t="s">
        <v>11</v>
      </c>
      <c r="G60" s="14"/>
      <c r="H60" s="13"/>
      <c r="I60" s="13"/>
      <c r="J60" s="13"/>
      <c r="K60" s="13"/>
      <c r="L60" s="13"/>
      <c r="M60" s="13">
        <f>M69+M71+M72</f>
        <v>0</v>
      </c>
    </row>
    <row r="61" spans="3:13" ht="0.75" hidden="1" customHeight="1" x14ac:dyDescent="0.25">
      <c r="C61" s="69"/>
      <c r="D61" s="70"/>
      <c r="E61" s="104"/>
      <c r="F61" s="2"/>
      <c r="G61" s="4"/>
      <c r="H61" s="13"/>
      <c r="I61" s="13"/>
      <c r="J61" s="13"/>
      <c r="K61" s="13"/>
      <c r="L61" s="13"/>
      <c r="M61" s="13" t="e">
        <f>#REF!+#REF!+G61+H61+I61+J61</f>
        <v>#REF!</v>
      </c>
    </row>
    <row r="62" spans="3:13" ht="15" hidden="1" customHeight="1" x14ac:dyDescent="0.25">
      <c r="C62" s="69"/>
      <c r="D62" s="70"/>
      <c r="E62" s="104"/>
      <c r="F62" s="4"/>
      <c r="G62" s="4"/>
      <c r="H62" s="13"/>
      <c r="I62" s="13"/>
      <c r="J62" s="13"/>
      <c r="K62" s="13"/>
      <c r="L62" s="13"/>
      <c r="M62" s="13" t="e">
        <f>#REF!+#REF!+G62+H62+I62+J62</f>
        <v>#REF!</v>
      </c>
    </row>
    <row r="63" spans="3:13" ht="15" hidden="1" customHeight="1" x14ac:dyDescent="0.25">
      <c r="C63" s="69"/>
      <c r="D63" s="70"/>
      <c r="E63" s="104"/>
      <c r="F63" s="4"/>
      <c r="G63" s="4"/>
      <c r="H63" s="13"/>
      <c r="I63" s="13"/>
      <c r="J63" s="13"/>
      <c r="K63" s="13"/>
      <c r="L63" s="13"/>
      <c r="M63" s="13" t="e">
        <f>#REF!+#REF!+G63+H63+I63+J63</f>
        <v>#REF!</v>
      </c>
    </row>
    <row r="64" spans="3:13" ht="15" hidden="1" customHeight="1" x14ac:dyDescent="0.25">
      <c r="C64" s="69"/>
      <c r="D64" s="70"/>
      <c r="E64" s="104"/>
      <c r="F64" s="4"/>
      <c r="G64" s="4"/>
      <c r="H64" s="13"/>
      <c r="I64" s="13"/>
      <c r="J64" s="13"/>
      <c r="K64" s="13"/>
      <c r="L64" s="13"/>
      <c r="M64" s="13" t="e">
        <f>#REF!+#REF!+G64+H64+I64+J64</f>
        <v>#REF!</v>
      </c>
    </row>
    <row r="65" spans="3:13" ht="15" hidden="1" customHeight="1" x14ac:dyDescent="0.25">
      <c r="C65" s="69"/>
      <c r="D65" s="70"/>
      <c r="E65" s="104"/>
      <c r="F65" s="4"/>
      <c r="G65" s="4"/>
      <c r="H65" s="13"/>
      <c r="I65" s="13"/>
      <c r="J65" s="13"/>
      <c r="K65" s="13"/>
      <c r="L65" s="13"/>
      <c r="M65" s="13" t="e">
        <f>#REF!+#REF!+G65+H65+I65+J65</f>
        <v>#REF!</v>
      </c>
    </row>
    <row r="66" spans="3:13" ht="15" hidden="1" customHeight="1" x14ac:dyDescent="0.25">
      <c r="C66" s="69"/>
      <c r="D66" s="70"/>
      <c r="E66" s="104"/>
      <c r="F66" s="4"/>
      <c r="G66" s="4"/>
      <c r="H66" s="13"/>
      <c r="I66" s="13"/>
      <c r="J66" s="13"/>
      <c r="K66" s="13"/>
      <c r="L66" s="13"/>
      <c r="M66" s="13" t="e">
        <f>#REF!+#REF!+G66+H66+I66+J66</f>
        <v>#REF!</v>
      </c>
    </row>
    <row r="67" spans="3:13" ht="15" hidden="1" customHeight="1" x14ac:dyDescent="0.25">
      <c r="C67" s="69"/>
      <c r="D67" s="70"/>
      <c r="E67" s="104"/>
      <c r="F67" s="4"/>
      <c r="G67" s="4"/>
      <c r="H67" s="13"/>
      <c r="I67" s="13"/>
      <c r="J67" s="13"/>
      <c r="K67" s="13"/>
      <c r="L67" s="13"/>
      <c r="M67" s="13" t="e">
        <f>#REF!+#REF!+G67+H67+I67+J67</f>
        <v>#REF!</v>
      </c>
    </row>
    <row r="68" spans="3:13" ht="15" hidden="1" customHeight="1" x14ac:dyDescent="0.25">
      <c r="C68" s="69"/>
      <c r="D68" s="70"/>
      <c r="E68" s="104"/>
      <c r="F68" s="4"/>
      <c r="G68" s="4"/>
      <c r="H68" s="13"/>
      <c r="I68" s="13"/>
      <c r="J68" s="13"/>
      <c r="K68" s="13"/>
      <c r="L68" s="13"/>
      <c r="M68" s="13" t="e">
        <f>#REF!+#REF!+G68+H68+I68+J68</f>
        <v>#REF!</v>
      </c>
    </row>
    <row r="69" spans="3:13" ht="15" customHeight="1" x14ac:dyDescent="0.25">
      <c r="C69" s="69"/>
      <c r="D69" s="70"/>
      <c r="E69" s="104"/>
      <c r="F69" s="70" t="s">
        <v>12</v>
      </c>
      <c r="G69" s="118"/>
      <c r="H69" s="118"/>
      <c r="I69" s="118"/>
      <c r="J69" s="118"/>
      <c r="K69" s="122"/>
      <c r="L69" s="122"/>
      <c r="M69" s="119">
        <f>G69+H69+I69+J69+K69+L69</f>
        <v>0</v>
      </c>
    </row>
    <row r="70" spans="3:13" x14ac:dyDescent="0.25">
      <c r="C70" s="69"/>
      <c r="D70" s="70"/>
      <c r="E70" s="104"/>
      <c r="F70" s="70"/>
      <c r="G70" s="118"/>
      <c r="H70" s="118"/>
      <c r="I70" s="118"/>
      <c r="J70" s="118"/>
      <c r="K70" s="123"/>
      <c r="L70" s="123"/>
      <c r="M70" s="119"/>
    </row>
    <row r="71" spans="3:13" ht="21.75" customHeight="1" x14ac:dyDescent="0.25">
      <c r="C71" s="69"/>
      <c r="D71" s="70"/>
      <c r="E71" s="104"/>
      <c r="F71" s="1" t="s">
        <v>13</v>
      </c>
      <c r="G71" s="6"/>
      <c r="H71" s="6"/>
      <c r="I71" s="6"/>
      <c r="J71" s="6"/>
      <c r="K71" s="6"/>
      <c r="L71" s="6"/>
      <c r="M71" s="1">
        <f t="shared" ref="M71:M80" si="20">G71+H71+I71+J71+K71+L71</f>
        <v>0</v>
      </c>
    </row>
    <row r="72" spans="3:13" ht="23.25" customHeight="1" x14ac:dyDescent="0.25">
      <c r="C72" s="110"/>
      <c r="D72" s="70"/>
      <c r="E72" s="104"/>
      <c r="F72" s="1" t="s">
        <v>14</v>
      </c>
      <c r="G72" s="7"/>
      <c r="H72" s="7"/>
      <c r="I72" s="6"/>
      <c r="J72" s="6"/>
      <c r="K72" s="6"/>
      <c r="L72" s="6"/>
      <c r="M72" s="1">
        <f t="shared" si="20"/>
        <v>0</v>
      </c>
    </row>
    <row r="73" spans="3:13" ht="15.75" customHeight="1" x14ac:dyDescent="0.25">
      <c r="C73" s="65" t="s">
        <v>16</v>
      </c>
      <c r="D73" s="65" t="s">
        <v>42</v>
      </c>
      <c r="E73" s="65" t="s">
        <v>18</v>
      </c>
      <c r="F73" s="59" t="s">
        <v>11</v>
      </c>
      <c r="G73" s="63">
        <f>G74+G75+G76</f>
        <v>210</v>
      </c>
      <c r="H73" s="63"/>
      <c r="I73" s="63"/>
      <c r="J73" s="63"/>
      <c r="K73" s="63"/>
      <c r="L73" s="63"/>
      <c r="M73" s="63">
        <f t="shared" si="20"/>
        <v>210</v>
      </c>
    </row>
    <row r="74" spans="3:13" ht="24.75" x14ac:dyDescent="0.25">
      <c r="C74" s="65"/>
      <c r="D74" s="65"/>
      <c r="E74" s="65"/>
      <c r="F74" s="61" t="s">
        <v>12</v>
      </c>
      <c r="G74" s="60"/>
      <c r="H74" s="60"/>
      <c r="I74" s="60"/>
      <c r="J74" s="60"/>
      <c r="K74" s="60"/>
      <c r="L74" s="60"/>
      <c r="M74" s="60">
        <f t="shared" si="20"/>
        <v>0</v>
      </c>
    </row>
    <row r="75" spans="3:13" ht="27" customHeight="1" x14ac:dyDescent="0.25">
      <c r="C75" s="65"/>
      <c r="D75" s="65"/>
      <c r="E75" s="65"/>
      <c r="F75" s="61" t="s">
        <v>13</v>
      </c>
      <c r="G75" s="60">
        <v>160</v>
      </c>
      <c r="H75" s="60"/>
      <c r="I75" s="60"/>
      <c r="J75" s="60"/>
      <c r="K75" s="60"/>
      <c r="L75" s="60"/>
      <c r="M75" s="60">
        <f t="shared" si="20"/>
        <v>160</v>
      </c>
    </row>
    <row r="76" spans="3:13" ht="20.25" customHeight="1" x14ac:dyDescent="0.25">
      <c r="C76" s="65"/>
      <c r="D76" s="65"/>
      <c r="E76" s="65"/>
      <c r="F76" s="59" t="s">
        <v>14</v>
      </c>
      <c r="G76" s="64">
        <v>50</v>
      </c>
      <c r="H76" s="64"/>
      <c r="I76" s="64"/>
      <c r="J76" s="64"/>
      <c r="K76" s="64"/>
      <c r="L76" s="64"/>
      <c r="M76" s="64">
        <f t="shared" si="20"/>
        <v>50</v>
      </c>
    </row>
    <row r="77" spans="3:13" x14ac:dyDescent="0.25">
      <c r="C77" s="65" t="s">
        <v>16</v>
      </c>
      <c r="D77" s="65" t="s">
        <v>43</v>
      </c>
      <c r="E77" s="65" t="s">
        <v>18</v>
      </c>
      <c r="F77" s="59" t="s">
        <v>11</v>
      </c>
      <c r="G77" s="63">
        <f>G78+G79+G80</f>
        <v>240</v>
      </c>
      <c r="H77" s="63"/>
      <c r="I77" s="63"/>
      <c r="J77" s="63"/>
      <c r="K77" s="63"/>
      <c r="L77" s="63"/>
      <c r="M77" s="63">
        <f t="shared" si="20"/>
        <v>240</v>
      </c>
    </row>
    <row r="78" spans="3:13" ht="24.75" x14ac:dyDescent="0.25">
      <c r="C78" s="65"/>
      <c r="D78" s="65"/>
      <c r="E78" s="65"/>
      <c r="F78" s="61" t="s">
        <v>12</v>
      </c>
      <c r="G78" s="60"/>
      <c r="H78" s="60"/>
      <c r="I78" s="60"/>
      <c r="J78" s="60"/>
      <c r="K78" s="60"/>
      <c r="L78" s="60"/>
      <c r="M78" s="60">
        <f t="shared" si="20"/>
        <v>0</v>
      </c>
    </row>
    <row r="79" spans="3:13" ht="24.75" x14ac:dyDescent="0.25">
      <c r="C79" s="65"/>
      <c r="D79" s="65"/>
      <c r="E79" s="65"/>
      <c r="F79" s="61" t="s">
        <v>13</v>
      </c>
      <c r="G79" s="60">
        <v>240</v>
      </c>
      <c r="H79" s="60"/>
      <c r="I79" s="60"/>
      <c r="J79" s="60"/>
      <c r="K79" s="60"/>
      <c r="L79" s="60"/>
      <c r="M79" s="60">
        <f t="shared" si="20"/>
        <v>240</v>
      </c>
    </row>
    <row r="80" spans="3:13" ht="19.5" customHeight="1" x14ac:dyDescent="0.25">
      <c r="C80" s="65"/>
      <c r="D80" s="65"/>
      <c r="E80" s="65"/>
      <c r="F80" s="59" t="s">
        <v>14</v>
      </c>
      <c r="G80" s="60"/>
      <c r="H80" s="60"/>
      <c r="I80" s="60"/>
      <c r="J80" s="60"/>
      <c r="K80" s="60"/>
      <c r="L80" s="60"/>
      <c r="M80" s="60">
        <f t="shared" si="20"/>
        <v>0</v>
      </c>
    </row>
    <row r="81" spans="3:13" x14ac:dyDescent="0.25">
      <c r="C81" s="65" t="s">
        <v>16</v>
      </c>
      <c r="D81" s="65" t="s">
        <v>44</v>
      </c>
      <c r="E81" s="65" t="s">
        <v>18</v>
      </c>
      <c r="F81" s="59" t="s">
        <v>11</v>
      </c>
      <c r="G81" s="63"/>
      <c r="H81" s="63"/>
      <c r="I81" s="63">
        <f>I82+I83+I84</f>
        <v>8000</v>
      </c>
      <c r="J81" s="63"/>
      <c r="K81" s="63"/>
      <c r="L81" s="63"/>
      <c r="M81" s="63">
        <f t="shared" ref="M81:M84" si="21">G81+H81+I81+J81+K81+L81</f>
        <v>8000</v>
      </c>
    </row>
    <row r="82" spans="3:13" ht="24.75" x14ac:dyDescent="0.25">
      <c r="C82" s="65"/>
      <c r="D82" s="65"/>
      <c r="E82" s="65"/>
      <c r="F82" s="61" t="s">
        <v>12</v>
      </c>
      <c r="G82" s="60"/>
      <c r="H82" s="60"/>
      <c r="I82" s="60">
        <v>7520</v>
      </c>
      <c r="J82" s="60"/>
      <c r="K82" s="60"/>
      <c r="L82" s="60"/>
      <c r="M82" s="60">
        <f t="shared" si="21"/>
        <v>7520</v>
      </c>
    </row>
    <row r="83" spans="3:13" ht="24.75" x14ac:dyDescent="0.25">
      <c r="C83" s="65"/>
      <c r="D83" s="65"/>
      <c r="E83" s="65"/>
      <c r="F83" s="61" t="s">
        <v>13</v>
      </c>
      <c r="G83" s="60"/>
      <c r="H83" s="60"/>
      <c r="I83" s="60"/>
      <c r="J83" s="60"/>
      <c r="K83" s="60"/>
      <c r="L83" s="60"/>
      <c r="M83" s="60">
        <f t="shared" si="21"/>
        <v>0</v>
      </c>
    </row>
    <row r="84" spans="3:13" ht="47.25" customHeight="1" x14ac:dyDescent="0.25">
      <c r="C84" s="65"/>
      <c r="D84" s="65"/>
      <c r="E84" s="65"/>
      <c r="F84" s="59" t="s">
        <v>14</v>
      </c>
      <c r="G84" s="60"/>
      <c r="H84" s="60"/>
      <c r="I84" s="60">
        <v>480</v>
      </c>
      <c r="J84" s="60"/>
      <c r="K84" s="60"/>
      <c r="L84" s="60"/>
      <c r="M84" s="60">
        <f t="shared" si="21"/>
        <v>480</v>
      </c>
    </row>
    <row r="85" spans="3:13" x14ac:dyDescent="0.25">
      <c r="C85" s="65" t="s">
        <v>16</v>
      </c>
      <c r="D85" s="65" t="s">
        <v>45</v>
      </c>
      <c r="E85" s="65" t="s">
        <v>18</v>
      </c>
      <c r="F85" s="59" t="s">
        <v>11</v>
      </c>
      <c r="G85" s="63"/>
      <c r="H85" s="63"/>
      <c r="I85" s="63">
        <f>I86+I87+I88</f>
        <v>0</v>
      </c>
      <c r="J85" s="63">
        <f t="shared" ref="J85:L85" si="22">J86+J87+J88</f>
        <v>420</v>
      </c>
      <c r="K85" s="63">
        <f t="shared" si="22"/>
        <v>420</v>
      </c>
      <c r="L85" s="63">
        <f t="shared" si="22"/>
        <v>420</v>
      </c>
      <c r="M85" s="63">
        <f t="shared" ref="M85:M88" si="23">G85+H85+I85+J85+K85+L85</f>
        <v>1260</v>
      </c>
    </row>
    <row r="86" spans="3:13" ht="24.75" x14ac:dyDescent="0.25">
      <c r="C86" s="65"/>
      <c r="D86" s="65"/>
      <c r="E86" s="65"/>
      <c r="F86" s="61" t="s">
        <v>12</v>
      </c>
      <c r="G86" s="60"/>
      <c r="H86" s="60"/>
      <c r="I86" s="60"/>
      <c r="J86" s="60"/>
      <c r="K86" s="60"/>
      <c r="L86" s="60"/>
      <c r="M86" s="60">
        <f t="shared" si="23"/>
        <v>0</v>
      </c>
    </row>
    <row r="87" spans="3:13" ht="24.75" x14ac:dyDescent="0.25">
      <c r="C87" s="65"/>
      <c r="D87" s="65"/>
      <c r="E87" s="65"/>
      <c r="F87" s="61" t="s">
        <v>13</v>
      </c>
      <c r="G87" s="60"/>
      <c r="H87" s="60"/>
      <c r="I87" s="60"/>
      <c r="J87" s="60"/>
      <c r="K87" s="60"/>
      <c r="L87" s="60"/>
      <c r="M87" s="60">
        <f t="shared" si="23"/>
        <v>0</v>
      </c>
    </row>
    <row r="88" spans="3:13" ht="60" customHeight="1" x14ac:dyDescent="0.25">
      <c r="C88" s="65"/>
      <c r="D88" s="65"/>
      <c r="E88" s="65"/>
      <c r="F88" s="59" t="s">
        <v>14</v>
      </c>
      <c r="G88" s="60"/>
      <c r="H88" s="60"/>
      <c r="I88" s="60"/>
      <c r="J88" s="60">
        <v>420</v>
      </c>
      <c r="K88" s="60">
        <v>420</v>
      </c>
      <c r="L88" s="60">
        <v>420</v>
      </c>
      <c r="M88" s="60">
        <f t="shared" si="23"/>
        <v>1260</v>
      </c>
    </row>
  </sheetData>
  <mergeCells count="143">
    <mergeCell ref="E57:E58"/>
    <mergeCell ref="H57:H58"/>
    <mergeCell ref="I57:I58"/>
    <mergeCell ref="J57:J58"/>
    <mergeCell ref="M57:M58"/>
    <mergeCell ref="J51:J53"/>
    <mergeCell ref="E51:E56"/>
    <mergeCell ref="I47:I48"/>
    <mergeCell ref="J32:J33"/>
    <mergeCell ref="H38:H39"/>
    <mergeCell ref="I38:I39"/>
    <mergeCell ref="G32:G33"/>
    <mergeCell ref="I32:I33"/>
    <mergeCell ref="G44:G46"/>
    <mergeCell ref="H44:H46"/>
    <mergeCell ref="I44:I46"/>
    <mergeCell ref="J44:J46"/>
    <mergeCell ref="M44:M46"/>
    <mergeCell ref="M32:M33"/>
    <mergeCell ref="J34:J35"/>
    <mergeCell ref="M34:M35"/>
    <mergeCell ref="J38:J39"/>
    <mergeCell ref="M38:M39"/>
    <mergeCell ref="J19:J20"/>
    <mergeCell ref="M24:M25"/>
    <mergeCell ref="M26:M27"/>
    <mergeCell ref="I69:I70"/>
    <mergeCell ref="J69:J70"/>
    <mergeCell ref="M69:M70"/>
    <mergeCell ref="G69:G70"/>
    <mergeCell ref="H69:H70"/>
    <mergeCell ref="H51:H53"/>
    <mergeCell ref="I51:I53"/>
    <mergeCell ref="K69:K70"/>
    <mergeCell ref="J47:J48"/>
    <mergeCell ref="M47:M48"/>
    <mergeCell ref="M51:M53"/>
    <mergeCell ref="L69:L70"/>
    <mergeCell ref="E40:E43"/>
    <mergeCell ref="F38:F39"/>
    <mergeCell ref="G38:G39"/>
    <mergeCell ref="M19:M20"/>
    <mergeCell ref="E14:E20"/>
    <mergeCell ref="K19:K20"/>
    <mergeCell ref="L19:L20"/>
    <mergeCell ref="F21:F22"/>
    <mergeCell ref="G21:G22"/>
    <mergeCell ref="H21:H22"/>
    <mergeCell ref="I21:I22"/>
    <mergeCell ref="E21:E27"/>
    <mergeCell ref="I26:I27"/>
    <mergeCell ref="F24:F25"/>
    <mergeCell ref="G24:G25"/>
    <mergeCell ref="J21:J22"/>
    <mergeCell ref="H24:H25"/>
    <mergeCell ref="I24:I25"/>
    <mergeCell ref="K14:K15"/>
    <mergeCell ref="L14:L15"/>
    <mergeCell ref="I14:I15"/>
    <mergeCell ref="J14:J15"/>
    <mergeCell ref="M14:M15"/>
    <mergeCell ref="J24:J25"/>
    <mergeCell ref="F69:F70"/>
    <mergeCell ref="F47:F48"/>
    <mergeCell ref="E45:E50"/>
    <mergeCell ref="C77:C80"/>
    <mergeCell ref="D77:D80"/>
    <mergeCell ref="E77:E80"/>
    <mergeCell ref="C14:C20"/>
    <mergeCell ref="G47:G48"/>
    <mergeCell ref="H47:H48"/>
    <mergeCell ref="C60:C72"/>
    <mergeCell ref="D45:D50"/>
    <mergeCell ref="C45:C50"/>
    <mergeCell ref="C52:C56"/>
    <mergeCell ref="E60:E72"/>
    <mergeCell ref="D52:D56"/>
    <mergeCell ref="D60:D72"/>
    <mergeCell ref="D21:D27"/>
    <mergeCell ref="F19:F20"/>
    <mergeCell ref="G19:G20"/>
    <mergeCell ref="H32:H33"/>
    <mergeCell ref="G26:G27"/>
    <mergeCell ref="H26:H27"/>
    <mergeCell ref="C40:C43"/>
    <mergeCell ref="D40:D43"/>
    <mergeCell ref="F34:F35"/>
    <mergeCell ref="G34:G35"/>
    <mergeCell ref="H34:H35"/>
    <mergeCell ref="C29:C39"/>
    <mergeCell ref="D29:D33"/>
    <mergeCell ref="E29:E33"/>
    <mergeCell ref="F32:F33"/>
    <mergeCell ref="C21:C27"/>
    <mergeCell ref="F10:F13"/>
    <mergeCell ref="I2:L2"/>
    <mergeCell ref="K32:K33"/>
    <mergeCell ref="K34:K35"/>
    <mergeCell ref="L32:L33"/>
    <mergeCell ref="L34:L35"/>
    <mergeCell ref="K38:K39"/>
    <mergeCell ref="L38:L39"/>
    <mergeCell ref="K47:K48"/>
    <mergeCell ref="L47:L48"/>
    <mergeCell ref="K21:K22"/>
    <mergeCell ref="L21:L22"/>
    <mergeCell ref="K24:K25"/>
    <mergeCell ref="K26:K27"/>
    <mergeCell ref="L24:L25"/>
    <mergeCell ref="G10:M10"/>
    <mergeCell ref="J11:J13"/>
    <mergeCell ref="M11:M13"/>
    <mergeCell ref="I11:I13"/>
    <mergeCell ref="G14:G15"/>
    <mergeCell ref="H14:H15"/>
    <mergeCell ref="G11:G13"/>
    <mergeCell ref="H11:H13"/>
    <mergeCell ref="K11:K13"/>
    <mergeCell ref="L11:L13"/>
    <mergeCell ref="L26:L27"/>
    <mergeCell ref="J26:J27"/>
    <mergeCell ref="C81:C84"/>
    <mergeCell ref="D81:D84"/>
    <mergeCell ref="E81:E84"/>
    <mergeCell ref="C85:C88"/>
    <mergeCell ref="D85:D88"/>
    <mergeCell ref="E85:E88"/>
    <mergeCell ref="D7:M7"/>
    <mergeCell ref="M21:M22"/>
    <mergeCell ref="F26:F27"/>
    <mergeCell ref="F14:F15"/>
    <mergeCell ref="D14:D20"/>
    <mergeCell ref="C10:C13"/>
    <mergeCell ref="D10:D13"/>
    <mergeCell ref="E10:E13"/>
    <mergeCell ref="H19:H20"/>
    <mergeCell ref="I19:I20"/>
    <mergeCell ref="C73:C76"/>
    <mergeCell ref="D73:D76"/>
    <mergeCell ref="E73:E76"/>
    <mergeCell ref="I34:I35"/>
    <mergeCell ref="D34:D39"/>
    <mergeCell ref="E34:E39"/>
  </mergeCells>
  <pageMargins left="0.3" right="0.2" top="0.75" bottom="0.2" header="0.3" footer="0.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местный бюджет</vt:lpstr>
      <vt:lpstr>бюджеты всех уровней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Мадина</cp:lastModifiedBy>
  <cp:lastPrinted>2024-03-13T06:22:41Z</cp:lastPrinted>
  <dcterms:created xsi:type="dcterms:W3CDTF">2022-12-15T10:49:24Z</dcterms:created>
  <dcterms:modified xsi:type="dcterms:W3CDTF">2024-03-21T08:50:51Z</dcterms:modified>
</cp:coreProperties>
</file>